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 activeTab="1"/>
  </bookViews>
  <sheets>
    <sheet name="月単位" sheetId="1" r:id="rId1"/>
    <sheet name="完全週休2日" sheetId="3" r:id="rId2"/>
  </sheets>
  <definedNames>
    <definedName name="_xlnm.Print_Area" localSheetId="1">完全週休2日!$A$1:$M$186</definedName>
    <definedName name="_xlnm.Print_Area" localSheetId="0">月単位!$A$1:$AK$109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0" i="3" l="1"/>
  <c r="G180" i="3"/>
  <c r="F180" i="3"/>
  <c r="E180" i="3"/>
  <c r="D180" i="3"/>
  <c r="C180" i="3"/>
  <c r="B180" i="3"/>
  <c r="H173" i="3"/>
  <c r="G173" i="3"/>
  <c r="F173" i="3"/>
  <c r="E173" i="3"/>
  <c r="D173" i="3"/>
  <c r="C173" i="3"/>
  <c r="B173" i="3"/>
  <c r="H166" i="3"/>
  <c r="G166" i="3"/>
  <c r="F166" i="3"/>
  <c r="E166" i="3"/>
  <c r="D166" i="3"/>
  <c r="C166" i="3"/>
  <c r="B166" i="3"/>
  <c r="H159" i="3"/>
  <c r="G159" i="3"/>
  <c r="F159" i="3"/>
  <c r="E159" i="3"/>
  <c r="D159" i="3"/>
  <c r="C159" i="3"/>
  <c r="B159" i="3"/>
  <c r="H152" i="3"/>
  <c r="G152" i="3"/>
  <c r="F152" i="3"/>
  <c r="E152" i="3"/>
  <c r="D152" i="3"/>
  <c r="C152" i="3"/>
  <c r="B152" i="3"/>
  <c r="H145" i="3"/>
  <c r="G145" i="3"/>
  <c r="F145" i="3"/>
  <c r="E145" i="3"/>
  <c r="D145" i="3"/>
  <c r="C145" i="3"/>
  <c r="B145" i="3"/>
  <c r="H138" i="3"/>
  <c r="G138" i="3"/>
  <c r="F138" i="3"/>
  <c r="E138" i="3"/>
  <c r="D138" i="3"/>
  <c r="C138" i="3"/>
  <c r="B138" i="3"/>
  <c r="H131" i="3"/>
  <c r="G131" i="3"/>
  <c r="F131" i="3"/>
  <c r="E131" i="3"/>
  <c r="D131" i="3"/>
  <c r="C131" i="3"/>
  <c r="B131" i="3"/>
  <c r="H124" i="3"/>
  <c r="G124" i="3"/>
  <c r="F124" i="3"/>
  <c r="E124" i="3"/>
  <c r="D124" i="3"/>
  <c r="C124" i="3"/>
  <c r="B124" i="3"/>
  <c r="H117" i="3"/>
  <c r="G117" i="3"/>
  <c r="F117" i="3"/>
  <c r="E117" i="3"/>
  <c r="D117" i="3"/>
  <c r="C117" i="3"/>
  <c r="B117" i="3"/>
  <c r="H110" i="3"/>
  <c r="G110" i="3"/>
  <c r="F110" i="3"/>
  <c r="E110" i="3"/>
  <c r="D110" i="3"/>
  <c r="C110" i="3"/>
  <c r="B110" i="3"/>
  <c r="H103" i="3"/>
  <c r="G103" i="3"/>
  <c r="F103" i="3"/>
  <c r="E103" i="3"/>
  <c r="D103" i="3"/>
  <c r="C103" i="3"/>
  <c r="B103" i="3"/>
  <c r="H96" i="3"/>
  <c r="G96" i="3"/>
  <c r="F96" i="3"/>
  <c r="E96" i="3"/>
  <c r="D96" i="3"/>
  <c r="C96" i="3"/>
  <c r="B96" i="3"/>
  <c r="H89" i="3"/>
  <c r="G89" i="3"/>
  <c r="F89" i="3"/>
  <c r="E89" i="3"/>
  <c r="D89" i="3"/>
  <c r="C89" i="3"/>
  <c r="B89" i="3"/>
  <c r="H82" i="3"/>
  <c r="G82" i="3"/>
  <c r="F82" i="3"/>
  <c r="E82" i="3"/>
  <c r="D82" i="3"/>
  <c r="C82" i="3"/>
  <c r="B82" i="3"/>
  <c r="H75" i="3"/>
  <c r="G75" i="3"/>
  <c r="F75" i="3"/>
  <c r="E75" i="3"/>
  <c r="D75" i="3"/>
  <c r="C75" i="3"/>
  <c r="B75" i="3"/>
  <c r="H68" i="3"/>
  <c r="G68" i="3"/>
  <c r="F68" i="3"/>
  <c r="E68" i="3"/>
  <c r="D68" i="3"/>
  <c r="C68" i="3"/>
  <c r="B68" i="3"/>
  <c r="H61" i="3"/>
  <c r="G61" i="3"/>
  <c r="F61" i="3"/>
  <c r="E61" i="3"/>
  <c r="D61" i="3"/>
  <c r="C61" i="3"/>
  <c r="B61" i="3"/>
  <c r="H54" i="3"/>
  <c r="G54" i="3"/>
  <c r="F54" i="3"/>
  <c r="E54" i="3"/>
  <c r="D54" i="3"/>
  <c r="C54" i="3"/>
  <c r="B54" i="3"/>
  <c r="H47" i="3"/>
  <c r="G47" i="3"/>
  <c r="F47" i="3"/>
  <c r="E47" i="3"/>
  <c r="D47" i="3"/>
  <c r="C47" i="3"/>
  <c r="B47" i="3"/>
  <c r="H40" i="3"/>
  <c r="G40" i="3"/>
  <c r="F40" i="3"/>
  <c r="E40" i="3"/>
  <c r="D40" i="3"/>
  <c r="C40" i="3"/>
  <c r="B40" i="3"/>
  <c r="H33" i="3"/>
  <c r="G33" i="3"/>
  <c r="F33" i="3"/>
  <c r="E33" i="3"/>
  <c r="D33" i="3"/>
  <c r="C33" i="3"/>
  <c r="B33" i="3"/>
  <c r="H26" i="3"/>
  <c r="G26" i="3"/>
  <c r="F26" i="3"/>
  <c r="E26" i="3"/>
  <c r="D26" i="3"/>
  <c r="C26" i="3"/>
  <c r="B26" i="3"/>
  <c r="H19" i="3"/>
  <c r="G19" i="3"/>
  <c r="F19" i="3"/>
  <c r="E19" i="3"/>
  <c r="D19" i="3"/>
  <c r="C19" i="3"/>
  <c r="B19" i="3"/>
  <c r="J16" i="3" l="1"/>
  <c r="J15" i="3"/>
  <c r="J14" i="3" s="1"/>
  <c r="Q16" i="3" s="1"/>
  <c r="L14" i="3"/>
  <c r="P14" i="3"/>
  <c r="Q14" i="3" s="1"/>
  <c r="L15" i="3"/>
  <c r="P16" i="3"/>
  <c r="R16" i="3"/>
  <c r="J17" i="3"/>
  <c r="L17" i="3"/>
  <c r="R24" i="3"/>
  <c r="L24" i="3"/>
  <c r="J24" i="3"/>
  <c r="J23" i="3"/>
  <c r="L22" i="3"/>
  <c r="J22" i="3"/>
  <c r="L21" i="3"/>
  <c r="R31" i="3"/>
  <c r="L31" i="3"/>
  <c r="J31" i="3"/>
  <c r="J30" i="3"/>
  <c r="L29" i="3"/>
  <c r="J29" i="3"/>
  <c r="L28" i="3"/>
  <c r="R38" i="3"/>
  <c r="L38" i="3"/>
  <c r="J38" i="3"/>
  <c r="J37" i="3"/>
  <c r="L36" i="3"/>
  <c r="J36" i="3"/>
  <c r="L35" i="3"/>
  <c r="R45" i="3"/>
  <c r="L45" i="3"/>
  <c r="J45" i="3"/>
  <c r="J44" i="3"/>
  <c r="L43" i="3"/>
  <c r="J43" i="3"/>
  <c r="L42" i="3"/>
  <c r="R52" i="3"/>
  <c r="L52" i="3"/>
  <c r="J52" i="3"/>
  <c r="J51" i="3"/>
  <c r="L50" i="3"/>
  <c r="J50" i="3"/>
  <c r="L49" i="3"/>
  <c r="R59" i="3"/>
  <c r="L59" i="3"/>
  <c r="J59" i="3"/>
  <c r="J58" i="3"/>
  <c r="L57" i="3"/>
  <c r="J57" i="3"/>
  <c r="L56" i="3"/>
  <c r="R66" i="3"/>
  <c r="L66" i="3"/>
  <c r="J66" i="3"/>
  <c r="J65" i="3"/>
  <c r="L64" i="3"/>
  <c r="J64" i="3"/>
  <c r="L63" i="3"/>
  <c r="R73" i="3"/>
  <c r="L73" i="3"/>
  <c r="J73" i="3"/>
  <c r="J72" i="3"/>
  <c r="L71" i="3"/>
  <c r="J71" i="3"/>
  <c r="L70" i="3"/>
  <c r="R80" i="3"/>
  <c r="L80" i="3"/>
  <c r="J80" i="3"/>
  <c r="J79" i="3"/>
  <c r="L78" i="3"/>
  <c r="J78" i="3"/>
  <c r="L77" i="3"/>
  <c r="R87" i="3"/>
  <c r="L87" i="3"/>
  <c r="J87" i="3"/>
  <c r="J86" i="3"/>
  <c r="L85" i="3"/>
  <c r="J85" i="3"/>
  <c r="L84" i="3"/>
  <c r="R94" i="3"/>
  <c r="L94" i="3"/>
  <c r="J94" i="3"/>
  <c r="J93" i="3"/>
  <c r="L92" i="3"/>
  <c r="J92" i="3"/>
  <c r="L91" i="3"/>
  <c r="R101" i="3"/>
  <c r="L101" i="3"/>
  <c r="J101" i="3"/>
  <c r="J100" i="3"/>
  <c r="L99" i="3"/>
  <c r="J99" i="3"/>
  <c r="L98" i="3"/>
  <c r="R108" i="3"/>
  <c r="L108" i="3"/>
  <c r="J108" i="3"/>
  <c r="J107" i="3"/>
  <c r="L106" i="3"/>
  <c r="J106" i="3"/>
  <c r="L105" i="3"/>
  <c r="R115" i="3"/>
  <c r="L115" i="3"/>
  <c r="J115" i="3"/>
  <c r="J114" i="3"/>
  <c r="L113" i="3"/>
  <c r="J113" i="3"/>
  <c r="L112" i="3"/>
  <c r="R122" i="3"/>
  <c r="L122" i="3"/>
  <c r="J122" i="3"/>
  <c r="J121" i="3"/>
  <c r="L120" i="3"/>
  <c r="J120" i="3"/>
  <c r="L119" i="3"/>
  <c r="R129" i="3"/>
  <c r="L129" i="3"/>
  <c r="J129" i="3"/>
  <c r="J128" i="3"/>
  <c r="L127" i="3"/>
  <c r="J127" i="3"/>
  <c r="L126" i="3"/>
  <c r="R136" i="3"/>
  <c r="L136" i="3"/>
  <c r="J136" i="3"/>
  <c r="J135" i="3"/>
  <c r="L134" i="3"/>
  <c r="J134" i="3"/>
  <c r="L133" i="3"/>
  <c r="R143" i="3"/>
  <c r="L143" i="3"/>
  <c r="J143" i="3"/>
  <c r="J142" i="3"/>
  <c r="L141" i="3"/>
  <c r="J141" i="3"/>
  <c r="L140" i="3"/>
  <c r="R150" i="3"/>
  <c r="L150" i="3"/>
  <c r="J150" i="3"/>
  <c r="J149" i="3"/>
  <c r="L148" i="3"/>
  <c r="J148" i="3"/>
  <c r="L147" i="3"/>
  <c r="R157" i="3"/>
  <c r="L157" i="3"/>
  <c r="J157" i="3"/>
  <c r="J156" i="3"/>
  <c r="L155" i="3"/>
  <c r="J155" i="3"/>
  <c r="L154" i="3"/>
  <c r="R185" i="3"/>
  <c r="L185" i="3"/>
  <c r="J185" i="3"/>
  <c r="J184" i="3"/>
  <c r="L183" i="3"/>
  <c r="J183" i="3"/>
  <c r="L182" i="3"/>
  <c r="R178" i="3"/>
  <c r="L178" i="3"/>
  <c r="J178" i="3"/>
  <c r="J177" i="3"/>
  <c r="L176" i="3"/>
  <c r="J176" i="3"/>
  <c r="L175" i="3"/>
  <c r="R171" i="3"/>
  <c r="L171" i="3"/>
  <c r="J171" i="3"/>
  <c r="J170" i="3"/>
  <c r="L169" i="3"/>
  <c r="J169" i="3"/>
  <c r="L168" i="3"/>
  <c r="J163" i="3"/>
  <c r="J162" i="3"/>
  <c r="R164" i="3"/>
  <c r="L164" i="3"/>
  <c r="J164" i="3"/>
  <c r="L162" i="3"/>
  <c r="L161" i="3"/>
  <c r="M15" i="3" l="1"/>
  <c r="M17" i="3"/>
  <c r="AJ106" i="1"/>
  <c r="AJ99" i="1"/>
  <c r="AJ92" i="1"/>
  <c r="AJ85" i="1"/>
  <c r="AJ78" i="1"/>
  <c r="AJ71" i="1"/>
  <c r="AJ64" i="1"/>
  <c r="AJ50" i="1"/>
  <c r="AJ43" i="1"/>
  <c r="AJ36" i="1"/>
  <c r="AJ29" i="1"/>
  <c r="AJ22" i="1"/>
  <c r="AJ15" i="1"/>
  <c r="AP104" i="1"/>
  <c r="AP97" i="1"/>
  <c r="AP90" i="1"/>
  <c r="AP83" i="1"/>
  <c r="AP76" i="1"/>
  <c r="AP69" i="1"/>
  <c r="AP62" i="1"/>
  <c r="AP48" i="1"/>
  <c r="AP41" i="1"/>
  <c r="AP34" i="1"/>
  <c r="AP27" i="1"/>
  <c r="AP20" i="1"/>
  <c r="AP14" i="1"/>
  <c r="AP55" i="1"/>
  <c r="AJ57" i="1"/>
  <c r="AJ105" i="1" l="1"/>
  <c r="AJ98" i="1"/>
  <c r="AJ91" i="1"/>
  <c r="AJ84" i="1"/>
  <c r="AJ77" i="1"/>
  <c r="AJ70" i="1"/>
  <c r="AJ63" i="1"/>
  <c r="AJ56" i="1"/>
  <c r="AJ49" i="1"/>
  <c r="AJ42" i="1"/>
  <c r="AJ35" i="1"/>
  <c r="AJ28" i="1"/>
  <c r="AJ21" i="1"/>
  <c r="AJ14" i="1"/>
  <c r="AH106" i="1" l="1"/>
  <c r="AH99" i="1"/>
  <c r="AH92" i="1"/>
  <c r="AH85" i="1"/>
  <c r="AH78" i="1"/>
  <c r="AH71" i="1"/>
  <c r="AH36" i="1"/>
  <c r="I3" i="3" l="1"/>
  <c r="B12" i="3" l="1"/>
  <c r="B11" i="3" l="1"/>
  <c r="C12" i="3"/>
  <c r="C11" i="3" l="1"/>
  <c r="D12" i="3"/>
  <c r="D11" i="3" l="1"/>
  <c r="E12" i="3"/>
  <c r="E11" i="3" l="1"/>
  <c r="F12" i="3"/>
  <c r="F11" i="3" l="1"/>
  <c r="G12" i="3"/>
  <c r="G11" i="3" l="1"/>
  <c r="H12" i="3"/>
  <c r="H11" i="3" l="1"/>
  <c r="R14" i="3" s="1"/>
  <c r="S13" i="3" l="1"/>
  <c r="U13" i="3"/>
  <c r="D15" i="3" s="1"/>
  <c r="V13" i="3" l="1"/>
  <c r="T13" i="3"/>
  <c r="C15" i="3" s="1"/>
  <c r="S14" i="3"/>
  <c r="B15" i="3"/>
  <c r="E15" i="3" l="1"/>
  <c r="W13" i="3"/>
  <c r="X13" i="3" l="1"/>
  <c r="F15" i="3"/>
  <c r="G15" i="3" l="1"/>
  <c r="Y13" i="3"/>
  <c r="Y14" i="3" l="1"/>
  <c r="Z14" i="3" s="1"/>
  <c r="H15" i="3"/>
  <c r="B22" i="3" l="1"/>
  <c r="L16" i="3"/>
  <c r="C22" i="3" l="1"/>
  <c r="S21" i="3"/>
  <c r="S22" i="3" s="1"/>
  <c r="T21" i="3" l="1"/>
  <c r="D22" i="3"/>
  <c r="U21" i="3" l="1"/>
  <c r="E22" i="3"/>
  <c r="V21" i="3" l="1"/>
  <c r="F22" i="3"/>
  <c r="G22" i="3" l="1"/>
  <c r="W21" i="3"/>
  <c r="H22" i="3" l="1"/>
  <c r="X21" i="3" l="1"/>
  <c r="R22" i="3"/>
  <c r="L23" i="3"/>
  <c r="B29" i="3"/>
  <c r="Y21" i="3"/>
  <c r="Y22" i="3" s="1"/>
  <c r="Z22" i="3" s="1"/>
  <c r="J21" i="3" s="1"/>
  <c r="S28" i="3" l="1"/>
  <c r="S29" i="3" s="1"/>
  <c r="C29" i="3"/>
  <c r="Q24" i="3"/>
  <c r="M24" i="3" s="1"/>
  <c r="M22" i="3"/>
  <c r="D29" i="3" l="1"/>
  <c r="T28" i="3"/>
  <c r="U28" i="3" l="1"/>
  <c r="E29" i="3"/>
  <c r="F29" i="3" l="1"/>
  <c r="V28" i="3"/>
  <c r="G29" i="3" l="1"/>
  <c r="W28" i="3"/>
  <c r="H29" i="3" l="1"/>
  <c r="X28" i="3" l="1"/>
  <c r="R29" i="3"/>
  <c r="L30" i="3"/>
  <c r="Y28" i="3"/>
  <c r="Y29" i="3" s="1"/>
  <c r="Z29" i="3" s="1"/>
  <c r="J28" i="3" s="1"/>
  <c r="B36" i="3"/>
  <c r="M29" i="3" l="1"/>
  <c r="Q31" i="3"/>
  <c r="M31" i="3" s="1"/>
  <c r="C36" i="3"/>
  <c r="S35" i="3"/>
  <c r="S36" i="3" s="1"/>
  <c r="T35" i="3" l="1"/>
  <c r="D36" i="3"/>
  <c r="U35" i="3" l="1"/>
  <c r="E36" i="3"/>
  <c r="V35" i="3" l="1"/>
  <c r="F36" i="3"/>
  <c r="G36" i="3" l="1"/>
  <c r="W35" i="3"/>
  <c r="H36" i="3" l="1"/>
  <c r="L37" i="3" l="1"/>
  <c r="Y35" i="3"/>
  <c r="Y36" i="3" s="1"/>
  <c r="Z36" i="3" s="1"/>
  <c r="J35" i="3" s="1"/>
  <c r="B43" i="3"/>
  <c r="X35" i="3"/>
  <c r="R36" i="3"/>
  <c r="Q38" i="3" l="1"/>
  <c r="M38" i="3" s="1"/>
  <c r="M36" i="3"/>
  <c r="C43" i="3"/>
  <c r="S42" i="3"/>
  <c r="S43" i="3" s="1"/>
  <c r="AB3" i="1"/>
  <c r="T42" i="3" l="1"/>
  <c r="D43" i="3"/>
  <c r="AH64" i="1"/>
  <c r="AH57" i="1"/>
  <c r="AH50" i="1"/>
  <c r="AH43" i="1"/>
  <c r="U42" i="3" l="1"/>
  <c r="E43" i="3"/>
  <c r="AH29" i="1"/>
  <c r="F43" i="3" l="1"/>
  <c r="V42" i="3"/>
  <c r="AH22" i="1"/>
  <c r="W42" i="3" l="1"/>
  <c r="G43" i="3"/>
  <c r="AH15" i="1"/>
  <c r="H43" i="3" l="1"/>
  <c r="AO13" i="1"/>
  <c r="AO12" i="1"/>
  <c r="L44" i="3" l="1"/>
  <c r="Y42" i="3"/>
  <c r="Y43" i="3" s="1"/>
  <c r="Z43" i="3" s="1"/>
  <c r="J42" i="3" s="1"/>
  <c r="B50" i="3"/>
  <c r="X42" i="3"/>
  <c r="R43" i="3"/>
  <c r="B13" i="1"/>
  <c r="C13" i="1" s="1"/>
  <c r="B21" i="1"/>
  <c r="AO14" i="1"/>
  <c r="Q45" i="3" l="1"/>
  <c r="M45" i="3" s="1"/>
  <c r="M43" i="3"/>
  <c r="S49" i="3"/>
  <c r="S50" i="3" s="1"/>
  <c r="C50" i="3"/>
  <c r="B14" i="1"/>
  <c r="B15" i="1" s="1"/>
  <c r="D13" i="1"/>
  <c r="C14" i="1"/>
  <c r="C15" i="1" s="1"/>
  <c r="AO19" i="1"/>
  <c r="AO20" i="1"/>
  <c r="B19" i="1"/>
  <c r="B22" i="1"/>
  <c r="B12" i="1"/>
  <c r="T49" i="3" l="1"/>
  <c r="D50" i="3"/>
  <c r="E13" i="1"/>
  <c r="D14" i="1"/>
  <c r="D15" i="1" s="1"/>
  <c r="B20" i="1"/>
  <c r="B28" i="1" s="1"/>
  <c r="U49" i="3" l="1"/>
  <c r="E50" i="3"/>
  <c r="F13" i="1"/>
  <c r="E14" i="1"/>
  <c r="E15" i="1" s="1"/>
  <c r="C20" i="1"/>
  <c r="C21" i="1" s="1"/>
  <c r="B29" i="1"/>
  <c r="AO27" i="1"/>
  <c r="AO26" i="1"/>
  <c r="B26" i="1"/>
  <c r="V49" i="3" l="1"/>
  <c r="F50" i="3"/>
  <c r="G13" i="1"/>
  <c r="F14" i="1"/>
  <c r="F15" i="1" s="1"/>
  <c r="D20" i="1"/>
  <c r="D21" i="1" s="1"/>
  <c r="D22" i="1" s="1"/>
  <c r="B27" i="1"/>
  <c r="C22" i="1"/>
  <c r="W49" i="3" l="1"/>
  <c r="G50" i="3"/>
  <c r="H13" i="1"/>
  <c r="G14" i="1"/>
  <c r="G15" i="1" s="1"/>
  <c r="E20" i="1"/>
  <c r="E21" i="1" s="1"/>
  <c r="E22" i="1" s="1"/>
  <c r="B35" i="1"/>
  <c r="C27" i="1"/>
  <c r="C28" i="1" s="1"/>
  <c r="H50" i="3" l="1"/>
  <c r="AO33" i="1"/>
  <c r="AO34" i="1"/>
  <c r="I13" i="1"/>
  <c r="H14" i="1"/>
  <c r="H15" i="1" s="1"/>
  <c r="F20" i="1"/>
  <c r="F21" i="1" s="1"/>
  <c r="F22" i="1" s="1"/>
  <c r="D27" i="1"/>
  <c r="D28" i="1" s="1"/>
  <c r="B36" i="1"/>
  <c r="B33" i="1"/>
  <c r="X49" i="3" l="1"/>
  <c r="R50" i="3"/>
  <c r="L51" i="3"/>
  <c r="B57" i="3"/>
  <c r="Y49" i="3"/>
  <c r="Y50" i="3" s="1"/>
  <c r="Z50" i="3" s="1"/>
  <c r="J49" i="3" s="1"/>
  <c r="G20" i="1"/>
  <c r="H20" i="1" s="1"/>
  <c r="J13" i="1"/>
  <c r="I14" i="1"/>
  <c r="I15" i="1" s="1"/>
  <c r="D29" i="1"/>
  <c r="E27" i="1"/>
  <c r="E28" i="1" s="1"/>
  <c r="B34" i="1"/>
  <c r="C29" i="1"/>
  <c r="Q52" i="3" l="1"/>
  <c r="M50" i="3"/>
  <c r="M52" i="3"/>
  <c r="C57" i="3"/>
  <c r="S56" i="3"/>
  <c r="S57" i="3" s="1"/>
  <c r="G21" i="1"/>
  <c r="G22" i="1" s="1"/>
  <c r="K13" i="1"/>
  <c r="J14" i="1"/>
  <c r="J15" i="1" s="1"/>
  <c r="F27" i="1"/>
  <c r="F28" i="1" s="1"/>
  <c r="B42" i="1"/>
  <c r="C34" i="1"/>
  <c r="C35" i="1" s="1"/>
  <c r="I20" i="1"/>
  <c r="D57" i="3" l="1"/>
  <c r="T56" i="3"/>
  <c r="AO41" i="1"/>
  <c r="AO40" i="1"/>
  <c r="H21" i="1"/>
  <c r="H22" i="1" s="1"/>
  <c r="L13" i="1"/>
  <c r="K14" i="1"/>
  <c r="K15" i="1" s="1"/>
  <c r="D34" i="1"/>
  <c r="D35" i="1" s="1"/>
  <c r="B43" i="1"/>
  <c r="B40" i="1"/>
  <c r="J20" i="1"/>
  <c r="F29" i="1"/>
  <c r="G27" i="1"/>
  <c r="G28" i="1" s="1"/>
  <c r="E29" i="1"/>
  <c r="U56" i="3" l="1"/>
  <c r="E57" i="3"/>
  <c r="I21" i="1"/>
  <c r="I22" i="1" s="1"/>
  <c r="M13" i="1"/>
  <c r="L14" i="1"/>
  <c r="L15" i="1" s="1"/>
  <c r="B41" i="1"/>
  <c r="H27" i="1"/>
  <c r="H28" i="1" s="1"/>
  <c r="D36" i="1"/>
  <c r="E34" i="1"/>
  <c r="E35" i="1" s="1"/>
  <c r="C36" i="1"/>
  <c r="K20" i="1"/>
  <c r="V56" i="3" l="1"/>
  <c r="F57" i="3"/>
  <c r="J21" i="1"/>
  <c r="J22" i="1" s="1"/>
  <c r="N13" i="1"/>
  <c r="M14" i="1"/>
  <c r="M15" i="1" s="1"/>
  <c r="B49" i="1"/>
  <c r="C41" i="1"/>
  <c r="C42" i="1" s="1"/>
  <c r="F34" i="1"/>
  <c r="F35" i="1" s="1"/>
  <c r="L20" i="1"/>
  <c r="H29" i="1"/>
  <c r="I27" i="1"/>
  <c r="I28" i="1" s="1"/>
  <c r="G29" i="1"/>
  <c r="W56" i="3" l="1"/>
  <c r="G57" i="3"/>
  <c r="AO48" i="1"/>
  <c r="AO47" i="1"/>
  <c r="K21" i="1"/>
  <c r="K22" i="1" s="1"/>
  <c r="O13" i="1"/>
  <c r="N14" i="1"/>
  <c r="N15" i="1" s="1"/>
  <c r="B50" i="1"/>
  <c r="B47" i="1"/>
  <c r="C43" i="1"/>
  <c r="D41" i="1"/>
  <c r="D42" i="1" s="1"/>
  <c r="M20" i="1"/>
  <c r="F36" i="1"/>
  <c r="G34" i="1"/>
  <c r="G35" i="1" s="1"/>
  <c r="E36" i="1"/>
  <c r="I29" i="1"/>
  <c r="J27" i="1"/>
  <c r="J28" i="1" s="1"/>
  <c r="H57" i="3" l="1"/>
  <c r="L21" i="1"/>
  <c r="L22" i="1" s="1"/>
  <c r="P13" i="1"/>
  <c r="O14" i="1"/>
  <c r="O15" i="1" s="1"/>
  <c r="D43" i="1"/>
  <c r="E41" i="1"/>
  <c r="E42" i="1" s="1"/>
  <c r="B48" i="1"/>
  <c r="N20" i="1"/>
  <c r="H34" i="1"/>
  <c r="H35" i="1" s="1"/>
  <c r="J29" i="1"/>
  <c r="K27" i="1"/>
  <c r="K28" i="1" s="1"/>
  <c r="L58" i="3" l="1"/>
  <c r="Y56" i="3"/>
  <c r="Y57" i="3" s="1"/>
  <c r="Z57" i="3" s="1"/>
  <c r="J56" i="3" s="1"/>
  <c r="B64" i="3"/>
  <c r="X56" i="3"/>
  <c r="R57" i="3"/>
  <c r="M21" i="1"/>
  <c r="M22" i="1" s="1"/>
  <c r="Q13" i="1"/>
  <c r="P14" i="1"/>
  <c r="P15" i="1" s="1"/>
  <c r="C48" i="1"/>
  <c r="C49" i="1" s="1"/>
  <c r="B56" i="1"/>
  <c r="E43" i="1"/>
  <c r="F41" i="1"/>
  <c r="F42" i="1" s="1"/>
  <c r="G36" i="1"/>
  <c r="K29" i="1"/>
  <c r="L27" i="1"/>
  <c r="L28" i="1" s="1"/>
  <c r="O20" i="1"/>
  <c r="H36" i="1"/>
  <c r="I34" i="1"/>
  <c r="I35" i="1" s="1"/>
  <c r="C64" i="3" l="1"/>
  <c r="S63" i="3"/>
  <c r="S64" i="3" s="1"/>
  <c r="Q59" i="3"/>
  <c r="M59" i="3"/>
  <c r="M57" i="3"/>
  <c r="AO54" i="1"/>
  <c r="AO55" i="1"/>
  <c r="N21" i="1"/>
  <c r="N22" i="1" s="1"/>
  <c r="R13" i="1"/>
  <c r="Q14" i="1"/>
  <c r="Q15" i="1" s="1"/>
  <c r="D48" i="1"/>
  <c r="D49" i="1" s="1"/>
  <c r="B54" i="1"/>
  <c r="B57" i="1"/>
  <c r="C50" i="1"/>
  <c r="F43" i="1"/>
  <c r="G41" i="1"/>
  <c r="G42" i="1" s="1"/>
  <c r="L29" i="1"/>
  <c r="M27" i="1"/>
  <c r="M28" i="1" s="1"/>
  <c r="P20" i="1"/>
  <c r="I36" i="1"/>
  <c r="J34" i="1"/>
  <c r="J35" i="1" s="1"/>
  <c r="D64" i="3" l="1"/>
  <c r="T63" i="3"/>
  <c r="E48" i="1"/>
  <c r="E49" i="1" s="1"/>
  <c r="O21" i="1"/>
  <c r="O22" i="1" s="1"/>
  <c r="S13" i="1"/>
  <c r="R14" i="1"/>
  <c r="R15" i="1" s="1"/>
  <c r="B55" i="1"/>
  <c r="D50" i="1"/>
  <c r="F48" i="1"/>
  <c r="G43" i="1"/>
  <c r="H41" i="1"/>
  <c r="H42" i="1" s="1"/>
  <c r="Q20" i="1"/>
  <c r="J36" i="1"/>
  <c r="K34" i="1"/>
  <c r="K35" i="1" s="1"/>
  <c r="M29" i="1"/>
  <c r="N27" i="1"/>
  <c r="N28" i="1" s="1"/>
  <c r="E64" i="3" l="1"/>
  <c r="U63" i="3"/>
  <c r="P21" i="1"/>
  <c r="P22" i="1" s="1"/>
  <c r="T13" i="1"/>
  <c r="S14" i="1"/>
  <c r="S15" i="1" s="1"/>
  <c r="C55" i="1"/>
  <c r="D55" i="1" s="1"/>
  <c r="B63" i="1"/>
  <c r="F49" i="1"/>
  <c r="E50" i="1"/>
  <c r="H43" i="1"/>
  <c r="I41" i="1"/>
  <c r="I42" i="1" s="1"/>
  <c r="G48" i="1"/>
  <c r="N29" i="1"/>
  <c r="O27" i="1"/>
  <c r="O28" i="1" s="1"/>
  <c r="K36" i="1"/>
  <c r="L34" i="1"/>
  <c r="L35" i="1" s="1"/>
  <c r="R20" i="1"/>
  <c r="F64" i="3" l="1"/>
  <c r="V63" i="3"/>
  <c r="AO62" i="1"/>
  <c r="AO61" i="1"/>
  <c r="Q21" i="1"/>
  <c r="Q22" i="1" s="1"/>
  <c r="C56" i="1"/>
  <c r="U13" i="1"/>
  <c r="T14" i="1"/>
  <c r="T15" i="1" s="1"/>
  <c r="B64" i="1"/>
  <c r="B61" i="1"/>
  <c r="G49" i="1"/>
  <c r="G50" i="1" s="1"/>
  <c r="F50" i="1"/>
  <c r="E55" i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H48" i="1"/>
  <c r="I43" i="1"/>
  <c r="J41" i="1"/>
  <c r="J42" i="1" s="1"/>
  <c r="L36" i="1"/>
  <c r="M34" i="1"/>
  <c r="M35" i="1" s="1"/>
  <c r="S20" i="1"/>
  <c r="O29" i="1"/>
  <c r="P27" i="1"/>
  <c r="P28" i="1" s="1"/>
  <c r="G64" i="3" l="1"/>
  <c r="W63" i="3"/>
  <c r="C57" i="1"/>
  <c r="H49" i="1"/>
  <c r="H50" i="1" s="1"/>
  <c r="D56" i="1"/>
  <c r="E56" i="1" s="1"/>
  <c r="R21" i="1"/>
  <c r="R22" i="1" s="1"/>
  <c r="V13" i="1"/>
  <c r="U14" i="1"/>
  <c r="U15" i="1" s="1"/>
  <c r="B62" i="1"/>
  <c r="AA55" i="1"/>
  <c r="J43" i="1"/>
  <c r="K41" i="1"/>
  <c r="K42" i="1" s="1"/>
  <c r="I48" i="1"/>
  <c r="T20" i="1"/>
  <c r="M36" i="1"/>
  <c r="N34" i="1"/>
  <c r="N35" i="1" s="1"/>
  <c r="P29" i="1"/>
  <c r="Q27" i="1"/>
  <c r="Q28" i="1" s="1"/>
  <c r="H64" i="3" l="1"/>
  <c r="I49" i="1"/>
  <c r="I50" i="1" s="1"/>
  <c r="D57" i="1"/>
  <c r="S21" i="1"/>
  <c r="S22" i="1" s="1"/>
  <c r="W13" i="1"/>
  <c r="V14" i="1"/>
  <c r="V15" i="1" s="1"/>
  <c r="C62" i="1"/>
  <c r="B70" i="1"/>
  <c r="F56" i="1"/>
  <c r="E57" i="1"/>
  <c r="AB55" i="1"/>
  <c r="J48" i="1"/>
  <c r="K43" i="1"/>
  <c r="L41" i="1"/>
  <c r="L42" i="1" s="1"/>
  <c r="Q29" i="1"/>
  <c r="R27" i="1"/>
  <c r="R28" i="1" s="1"/>
  <c r="N36" i="1"/>
  <c r="O34" i="1"/>
  <c r="O35" i="1" s="1"/>
  <c r="U20" i="1"/>
  <c r="X63" i="3" l="1"/>
  <c r="R64" i="3"/>
  <c r="L65" i="3"/>
  <c r="Y63" i="3"/>
  <c r="Y64" i="3" s="1"/>
  <c r="Z64" i="3" s="1"/>
  <c r="J63" i="3" s="1"/>
  <c r="B71" i="3"/>
  <c r="J49" i="1"/>
  <c r="AO69" i="1"/>
  <c r="AO68" i="1"/>
  <c r="T21" i="1"/>
  <c r="T22" i="1" s="1"/>
  <c r="X13" i="1"/>
  <c r="W14" i="1"/>
  <c r="W15" i="1" s="1"/>
  <c r="B68" i="1"/>
  <c r="B71" i="1"/>
  <c r="C63" i="1"/>
  <c r="D62" i="1"/>
  <c r="G56" i="1"/>
  <c r="F57" i="1"/>
  <c r="AC55" i="1"/>
  <c r="L43" i="1"/>
  <c r="M41" i="1"/>
  <c r="M42" i="1" s="1"/>
  <c r="J50" i="1"/>
  <c r="K48" i="1"/>
  <c r="K49" i="1" s="1"/>
  <c r="O36" i="1"/>
  <c r="P34" i="1"/>
  <c r="P35" i="1" s="1"/>
  <c r="R29" i="1"/>
  <c r="S27" i="1"/>
  <c r="S28" i="1" s="1"/>
  <c r="V20" i="1"/>
  <c r="S70" i="3" l="1"/>
  <c r="S71" i="3" s="1"/>
  <c r="C71" i="3"/>
  <c r="Q66" i="3"/>
  <c r="M66" i="3"/>
  <c r="M64" i="3"/>
  <c r="U21" i="1"/>
  <c r="U22" i="1" s="1"/>
  <c r="B69" i="1"/>
  <c r="C69" i="1" s="1"/>
  <c r="Y13" i="1"/>
  <c r="X14" i="1"/>
  <c r="X15" i="1" s="1"/>
  <c r="C64" i="1"/>
  <c r="D63" i="1"/>
  <c r="E62" i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H56" i="1"/>
  <c r="G57" i="1"/>
  <c r="AD55" i="1"/>
  <c r="K50" i="1"/>
  <c r="L48" i="1"/>
  <c r="L49" i="1" s="1"/>
  <c r="M43" i="1"/>
  <c r="N41" i="1"/>
  <c r="N42" i="1" s="1"/>
  <c r="W20" i="1"/>
  <c r="S29" i="1"/>
  <c r="T27" i="1"/>
  <c r="T28" i="1" s="1"/>
  <c r="P36" i="1"/>
  <c r="Q34" i="1"/>
  <c r="Q35" i="1" s="1"/>
  <c r="D71" i="3" l="1"/>
  <c r="T70" i="3"/>
  <c r="B77" i="1"/>
  <c r="V21" i="1"/>
  <c r="V22" i="1" s="1"/>
  <c r="Z13" i="1"/>
  <c r="Y14" i="1"/>
  <c r="Y15" i="1" s="1"/>
  <c r="E63" i="1"/>
  <c r="D64" i="1"/>
  <c r="C70" i="1"/>
  <c r="D69" i="1"/>
  <c r="AF62" i="1"/>
  <c r="I56" i="1"/>
  <c r="H57" i="1"/>
  <c r="AE55" i="1"/>
  <c r="N43" i="1"/>
  <c r="O41" i="1"/>
  <c r="O42" i="1" s="1"/>
  <c r="L50" i="1"/>
  <c r="M48" i="1"/>
  <c r="M49" i="1" s="1"/>
  <c r="T29" i="1"/>
  <c r="U27" i="1"/>
  <c r="U28" i="1" s="1"/>
  <c r="Q36" i="1"/>
  <c r="R34" i="1"/>
  <c r="R35" i="1" s="1"/>
  <c r="X20" i="1"/>
  <c r="E71" i="3" l="1"/>
  <c r="U70" i="3"/>
  <c r="B75" i="1"/>
  <c r="AO76" i="1"/>
  <c r="AO75" i="1"/>
  <c r="B78" i="1"/>
  <c r="W21" i="1"/>
  <c r="W22" i="1" s="1"/>
  <c r="AA13" i="1"/>
  <c r="Z14" i="1"/>
  <c r="Z15" i="1" s="1"/>
  <c r="C71" i="1"/>
  <c r="D70" i="1"/>
  <c r="E69" i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F63" i="1"/>
  <c r="E64" i="1"/>
  <c r="J56" i="1"/>
  <c r="I57" i="1"/>
  <c r="AF55" i="1"/>
  <c r="M50" i="1"/>
  <c r="N48" i="1"/>
  <c r="N49" i="1" s="1"/>
  <c r="O43" i="1"/>
  <c r="P41" i="1"/>
  <c r="P42" i="1" s="1"/>
  <c r="Y20" i="1"/>
  <c r="R36" i="1"/>
  <c r="S34" i="1"/>
  <c r="S35" i="1" s="1"/>
  <c r="U29" i="1"/>
  <c r="V27" i="1"/>
  <c r="V28" i="1" s="1"/>
  <c r="F71" i="3" l="1"/>
  <c r="V70" i="3"/>
  <c r="B76" i="1"/>
  <c r="C76" i="1" s="1"/>
  <c r="X21" i="1"/>
  <c r="X22" i="1" s="1"/>
  <c r="AB13" i="1"/>
  <c r="AA14" i="1"/>
  <c r="AA15" i="1" s="1"/>
  <c r="G63" i="1"/>
  <c r="F64" i="1"/>
  <c r="E70" i="1"/>
  <c r="D71" i="1"/>
  <c r="K56" i="1"/>
  <c r="J57" i="1"/>
  <c r="P43" i="1"/>
  <c r="Q41" i="1"/>
  <c r="Q42" i="1" s="1"/>
  <c r="N50" i="1"/>
  <c r="O48" i="1"/>
  <c r="O49" i="1" s="1"/>
  <c r="V29" i="1"/>
  <c r="W27" i="1"/>
  <c r="W28" i="1" s="1"/>
  <c r="S36" i="1"/>
  <c r="T34" i="1"/>
  <c r="T35" i="1" s="1"/>
  <c r="Z20" i="1"/>
  <c r="G71" i="3" l="1"/>
  <c r="W70" i="3"/>
  <c r="B84" i="1"/>
  <c r="Y21" i="1"/>
  <c r="Y22" i="1" s="1"/>
  <c r="AC13" i="1"/>
  <c r="AB14" i="1"/>
  <c r="AB15" i="1" s="1"/>
  <c r="C77" i="1"/>
  <c r="D76" i="1"/>
  <c r="F70" i="1"/>
  <c r="E71" i="1"/>
  <c r="H63" i="1"/>
  <c r="G64" i="1"/>
  <c r="L56" i="1"/>
  <c r="K57" i="1"/>
  <c r="O50" i="1"/>
  <c r="P48" i="1"/>
  <c r="P49" i="1" s="1"/>
  <c r="Q43" i="1"/>
  <c r="R41" i="1"/>
  <c r="R42" i="1" s="1"/>
  <c r="T36" i="1"/>
  <c r="U34" i="1"/>
  <c r="U35" i="1" s="1"/>
  <c r="AA20" i="1"/>
  <c r="W29" i="1"/>
  <c r="X27" i="1"/>
  <c r="X28" i="1" s="1"/>
  <c r="H71" i="3" l="1"/>
  <c r="AO83" i="1"/>
  <c r="B82" i="1"/>
  <c r="B85" i="1"/>
  <c r="AO82" i="1"/>
  <c r="Z21" i="1"/>
  <c r="Z22" i="1" s="1"/>
  <c r="AD13" i="1"/>
  <c r="AC14" i="1"/>
  <c r="AC15" i="1" s="1"/>
  <c r="D77" i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G70" i="1"/>
  <c r="F71" i="1"/>
  <c r="I63" i="1"/>
  <c r="H64" i="1"/>
  <c r="C78" i="1"/>
  <c r="M56" i="1"/>
  <c r="L57" i="1"/>
  <c r="P50" i="1"/>
  <c r="Q48" i="1"/>
  <c r="Q49" i="1" s="1"/>
  <c r="R43" i="1"/>
  <c r="S41" i="1"/>
  <c r="S42" i="1" s="1"/>
  <c r="AB20" i="1"/>
  <c r="U36" i="1"/>
  <c r="V34" i="1"/>
  <c r="V35" i="1" s="1"/>
  <c r="X29" i="1"/>
  <c r="Y27" i="1"/>
  <c r="Y28" i="1" s="1"/>
  <c r="L72" i="3" l="1"/>
  <c r="Y70" i="3"/>
  <c r="Y71" i="3" s="1"/>
  <c r="Z71" i="3" s="1"/>
  <c r="J70" i="3" s="1"/>
  <c r="B78" i="3"/>
  <c r="X70" i="3"/>
  <c r="R71" i="3"/>
  <c r="B83" i="1"/>
  <c r="C83" i="1" s="1"/>
  <c r="C84" i="1" s="1"/>
  <c r="AA21" i="1"/>
  <c r="AA22" i="1" s="1"/>
  <c r="AE13" i="1"/>
  <c r="AD14" i="1"/>
  <c r="AD15" i="1" s="1"/>
  <c r="E77" i="1"/>
  <c r="D78" i="1"/>
  <c r="J63" i="1"/>
  <c r="I64" i="1"/>
  <c r="D83" i="1"/>
  <c r="H70" i="1"/>
  <c r="G71" i="1"/>
  <c r="N56" i="1"/>
  <c r="M57" i="1"/>
  <c r="S43" i="1"/>
  <c r="T41" i="1"/>
  <c r="T42" i="1" s="1"/>
  <c r="R48" i="1"/>
  <c r="R49" i="1" s="1"/>
  <c r="Y29" i="1"/>
  <c r="Z27" i="1"/>
  <c r="Z28" i="1" s="1"/>
  <c r="V36" i="1"/>
  <c r="W34" i="1"/>
  <c r="W35" i="1" s="1"/>
  <c r="AC20" i="1"/>
  <c r="M71" i="3" l="1"/>
  <c r="Q73" i="3"/>
  <c r="M73" i="3"/>
  <c r="C78" i="3"/>
  <c r="S77" i="3"/>
  <c r="S78" i="3" s="1"/>
  <c r="B91" i="1"/>
  <c r="B89" i="1"/>
  <c r="AO90" i="1"/>
  <c r="AO89" i="1"/>
  <c r="AB21" i="1"/>
  <c r="AB22" i="1" s="1"/>
  <c r="AF13" i="1"/>
  <c r="AE14" i="1"/>
  <c r="B92" i="1"/>
  <c r="K63" i="1"/>
  <c r="J64" i="1"/>
  <c r="I70" i="1"/>
  <c r="H71" i="1"/>
  <c r="D84" i="1"/>
  <c r="E83" i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AA83" i="1" s="1"/>
  <c r="AB83" i="1" s="1"/>
  <c r="AC83" i="1" s="1"/>
  <c r="AD83" i="1" s="1"/>
  <c r="AE83" i="1" s="1"/>
  <c r="AF83" i="1" s="1"/>
  <c r="F77" i="1"/>
  <c r="E78" i="1"/>
  <c r="C85" i="1"/>
  <c r="O56" i="1"/>
  <c r="N57" i="1"/>
  <c r="R50" i="1"/>
  <c r="S48" i="1"/>
  <c r="S49" i="1" s="1"/>
  <c r="Q50" i="1"/>
  <c r="T43" i="1"/>
  <c r="U41" i="1"/>
  <c r="U42" i="1" s="1"/>
  <c r="W36" i="1"/>
  <c r="X34" i="1"/>
  <c r="X35" i="1" s="1"/>
  <c r="AD20" i="1"/>
  <c r="Z29" i="1"/>
  <c r="AA27" i="1"/>
  <c r="AA28" i="1" s="1"/>
  <c r="D78" i="3" l="1"/>
  <c r="T77" i="3"/>
  <c r="B90" i="1"/>
  <c r="B98" i="1" s="1"/>
  <c r="AC21" i="1"/>
  <c r="AC22" i="1" s="1"/>
  <c r="AF14" i="1"/>
  <c r="AF15" i="1" s="1"/>
  <c r="AH14" i="1" s="1"/>
  <c r="AE15" i="1"/>
  <c r="E84" i="1"/>
  <c r="D85" i="1"/>
  <c r="J70" i="1"/>
  <c r="I71" i="1"/>
  <c r="G77" i="1"/>
  <c r="F78" i="1"/>
  <c r="L63" i="1"/>
  <c r="K64" i="1"/>
  <c r="P56" i="1"/>
  <c r="O57" i="1"/>
  <c r="T48" i="1"/>
  <c r="T49" i="1" s="1"/>
  <c r="U43" i="1"/>
  <c r="V41" i="1"/>
  <c r="V42" i="1" s="1"/>
  <c r="AA29" i="1"/>
  <c r="AB27" i="1"/>
  <c r="AB28" i="1" s="1"/>
  <c r="AE20" i="1"/>
  <c r="X36" i="1"/>
  <c r="Y34" i="1"/>
  <c r="Y35" i="1" s="1"/>
  <c r="E78" i="3" l="1"/>
  <c r="U77" i="3"/>
  <c r="C90" i="1"/>
  <c r="C91" i="1" s="1"/>
  <c r="AO97" i="1"/>
  <c r="AO96" i="1"/>
  <c r="AD21" i="1"/>
  <c r="AD22" i="1" s="1"/>
  <c r="AH16" i="1"/>
  <c r="AH17" i="1" s="1"/>
  <c r="AK15" i="1" s="1"/>
  <c r="AJ16" i="1"/>
  <c r="AJ17" i="1" s="1"/>
  <c r="AK17" i="1" s="1"/>
  <c r="K70" i="1"/>
  <c r="J71" i="1"/>
  <c r="H77" i="1"/>
  <c r="G78" i="1"/>
  <c r="F84" i="1"/>
  <c r="E85" i="1"/>
  <c r="M63" i="1"/>
  <c r="L64" i="1"/>
  <c r="B96" i="1"/>
  <c r="B99" i="1"/>
  <c r="Q56" i="1"/>
  <c r="P57" i="1"/>
  <c r="T50" i="1"/>
  <c r="U48" i="1"/>
  <c r="U49" i="1" s="1"/>
  <c r="V43" i="1"/>
  <c r="W41" i="1"/>
  <c r="W42" i="1" s="1"/>
  <c r="S50" i="1"/>
  <c r="Y36" i="1"/>
  <c r="Z34" i="1"/>
  <c r="Z35" i="1" s="1"/>
  <c r="AF20" i="1"/>
  <c r="AB29" i="1"/>
  <c r="AC27" i="1"/>
  <c r="AC28" i="1" s="1"/>
  <c r="AP15" i="1" l="1"/>
  <c r="F78" i="3"/>
  <c r="V77" i="3"/>
  <c r="D90" i="1"/>
  <c r="E90" i="1" s="1"/>
  <c r="AE21" i="1"/>
  <c r="AE22" i="1" s="1"/>
  <c r="AO15" i="1"/>
  <c r="N63" i="1"/>
  <c r="M64" i="1"/>
  <c r="I77" i="1"/>
  <c r="H78" i="1"/>
  <c r="C92" i="1"/>
  <c r="G84" i="1"/>
  <c r="F85" i="1"/>
  <c r="B97" i="1"/>
  <c r="L70" i="1"/>
  <c r="K71" i="1"/>
  <c r="R56" i="1"/>
  <c r="Q57" i="1"/>
  <c r="W43" i="1"/>
  <c r="X41" i="1"/>
  <c r="X42" i="1" s="1"/>
  <c r="V48" i="1"/>
  <c r="V49" i="1" s="1"/>
  <c r="AC29" i="1"/>
  <c r="AD27" i="1"/>
  <c r="AD28" i="1" s="1"/>
  <c r="Z36" i="1"/>
  <c r="AA34" i="1"/>
  <c r="AA35" i="1" s="1"/>
  <c r="G78" i="3" l="1"/>
  <c r="W77" i="3"/>
  <c r="D91" i="1"/>
  <c r="D92" i="1" s="1"/>
  <c r="AF21" i="1"/>
  <c r="M70" i="1"/>
  <c r="L71" i="1"/>
  <c r="H84" i="1"/>
  <c r="G85" i="1"/>
  <c r="J77" i="1"/>
  <c r="I78" i="1"/>
  <c r="B105" i="1"/>
  <c r="C97" i="1"/>
  <c r="O63" i="1"/>
  <c r="N64" i="1"/>
  <c r="E91" i="1"/>
  <c r="F90" i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S56" i="1"/>
  <c r="R57" i="1"/>
  <c r="U50" i="1"/>
  <c r="V50" i="1"/>
  <c r="W48" i="1"/>
  <c r="W49" i="1" s="1"/>
  <c r="X43" i="1"/>
  <c r="Y41" i="1"/>
  <c r="Y42" i="1" s="1"/>
  <c r="AA36" i="1"/>
  <c r="AB34" i="1"/>
  <c r="AB35" i="1" s="1"/>
  <c r="AD29" i="1"/>
  <c r="AE27" i="1"/>
  <c r="AE28" i="1" s="1"/>
  <c r="H78" i="3" l="1"/>
  <c r="AF22" i="1"/>
  <c r="AH21" i="1" s="1"/>
  <c r="AJ23" i="1"/>
  <c r="AJ24" i="1" s="1"/>
  <c r="AH23" i="1"/>
  <c r="AH24" i="1" s="1"/>
  <c r="AO104" i="1"/>
  <c r="AO103" i="1"/>
  <c r="F91" i="1"/>
  <c r="E92" i="1"/>
  <c r="B103" i="1"/>
  <c r="B106" i="1"/>
  <c r="P63" i="1"/>
  <c r="O64" i="1"/>
  <c r="K77" i="1"/>
  <c r="J78" i="1"/>
  <c r="C98" i="1"/>
  <c r="D97" i="1"/>
  <c r="I84" i="1"/>
  <c r="H85" i="1"/>
  <c r="N70" i="1"/>
  <c r="M71" i="1"/>
  <c r="T56" i="1"/>
  <c r="S57" i="1"/>
  <c r="Y43" i="1"/>
  <c r="Z41" i="1"/>
  <c r="Z42" i="1" s="1"/>
  <c r="W50" i="1"/>
  <c r="X48" i="1"/>
  <c r="X49" i="1" s="1"/>
  <c r="AE29" i="1"/>
  <c r="AF27" i="1"/>
  <c r="AF28" i="1" s="1"/>
  <c r="AJ30" i="1" s="1"/>
  <c r="AJ31" i="1" s="1"/>
  <c r="AB36" i="1"/>
  <c r="AC34" i="1"/>
  <c r="AC35" i="1" s="1"/>
  <c r="AP21" i="1" l="1"/>
  <c r="X77" i="3"/>
  <c r="R78" i="3"/>
  <c r="L79" i="3"/>
  <c r="Y77" i="3"/>
  <c r="Y78" i="3" s="1"/>
  <c r="Z78" i="3" s="1"/>
  <c r="J77" i="3" s="1"/>
  <c r="B85" i="3"/>
  <c r="AO21" i="1"/>
  <c r="AK22" i="1" s="1"/>
  <c r="B104" i="1"/>
  <c r="C104" i="1" s="1"/>
  <c r="D104" i="1" s="1"/>
  <c r="AH30" i="1"/>
  <c r="AH31" i="1" s="1"/>
  <c r="L77" i="1"/>
  <c r="K78" i="1"/>
  <c r="D98" i="1"/>
  <c r="D99" i="1" s="1"/>
  <c r="E97" i="1"/>
  <c r="C99" i="1"/>
  <c r="Q63" i="1"/>
  <c r="P64" i="1"/>
  <c r="J84" i="1"/>
  <c r="I85" i="1"/>
  <c r="O70" i="1"/>
  <c r="N71" i="1"/>
  <c r="G91" i="1"/>
  <c r="F92" i="1"/>
  <c r="U56" i="1"/>
  <c r="T57" i="1"/>
  <c r="X50" i="1"/>
  <c r="Y48" i="1"/>
  <c r="Y49" i="1" s="1"/>
  <c r="Z43" i="1"/>
  <c r="AA41" i="1"/>
  <c r="AA42" i="1" s="1"/>
  <c r="AC36" i="1"/>
  <c r="AD34" i="1"/>
  <c r="AD35" i="1" s="1"/>
  <c r="Q80" i="3" l="1"/>
  <c r="M80" i="3"/>
  <c r="M78" i="3"/>
  <c r="S84" i="3"/>
  <c r="S85" i="3" s="1"/>
  <c r="C85" i="3"/>
  <c r="AK24" i="1"/>
  <c r="C105" i="1"/>
  <c r="D105" i="1" s="1"/>
  <c r="D106" i="1" s="1"/>
  <c r="H91" i="1"/>
  <c r="G92" i="1"/>
  <c r="R63" i="1"/>
  <c r="Q64" i="1"/>
  <c r="E104" i="1"/>
  <c r="P70" i="1"/>
  <c r="O71" i="1"/>
  <c r="K84" i="1"/>
  <c r="J85" i="1"/>
  <c r="E98" i="1"/>
  <c r="F97" i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M77" i="1"/>
  <c r="L78" i="1"/>
  <c r="V56" i="1"/>
  <c r="U57" i="1"/>
  <c r="AA43" i="1"/>
  <c r="AB41" i="1"/>
  <c r="AB42" i="1" s="1"/>
  <c r="Y50" i="1"/>
  <c r="Z48" i="1"/>
  <c r="Z49" i="1" s="1"/>
  <c r="AF29" i="1"/>
  <c r="AH28" i="1" s="1"/>
  <c r="AD36" i="1"/>
  <c r="AE34" i="1"/>
  <c r="AE35" i="1" s="1"/>
  <c r="D85" i="3" l="1"/>
  <c r="T84" i="3"/>
  <c r="AO28" i="1"/>
  <c r="AK31" i="1" s="1"/>
  <c r="AP28" i="1"/>
  <c r="C106" i="1"/>
  <c r="F98" i="1"/>
  <c r="E99" i="1"/>
  <c r="S63" i="1"/>
  <c r="R64" i="1"/>
  <c r="L84" i="1"/>
  <c r="K85" i="1"/>
  <c r="E105" i="1"/>
  <c r="F104" i="1"/>
  <c r="N77" i="1"/>
  <c r="M78" i="1"/>
  <c r="Q70" i="1"/>
  <c r="P71" i="1"/>
  <c r="I91" i="1"/>
  <c r="H92" i="1"/>
  <c r="W56" i="1"/>
  <c r="V57" i="1"/>
  <c r="Z50" i="1"/>
  <c r="AA48" i="1"/>
  <c r="AA49" i="1" s="1"/>
  <c r="AB43" i="1"/>
  <c r="AC41" i="1"/>
  <c r="AC42" i="1" s="1"/>
  <c r="AE36" i="1"/>
  <c r="AF34" i="1"/>
  <c r="AF35" i="1" s="1"/>
  <c r="AJ37" i="1" s="1"/>
  <c r="AJ38" i="1" s="1"/>
  <c r="AK38" i="1" s="1"/>
  <c r="U84" i="3" l="1"/>
  <c r="E85" i="3"/>
  <c r="AK29" i="1"/>
  <c r="AH37" i="1"/>
  <c r="AH38" i="1" s="1"/>
  <c r="M84" i="1"/>
  <c r="L85" i="1"/>
  <c r="J91" i="1"/>
  <c r="I92" i="1"/>
  <c r="F105" i="1"/>
  <c r="F106" i="1" s="1"/>
  <c r="G104" i="1"/>
  <c r="T63" i="1"/>
  <c r="S64" i="1"/>
  <c r="R70" i="1"/>
  <c r="Q71" i="1"/>
  <c r="O77" i="1"/>
  <c r="N78" i="1"/>
  <c r="E106" i="1"/>
  <c r="G98" i="1"/>
  <c r="F99" i="1"/>
  <c r="X56" i="1"/>
  <c r="W57" i="1"/>
  <c r="AC43" i="1"/>
  <c r="AD41" i="1"/>
  <c r="AD42" i="1" s="1"/>
  <c r="AA50" i="1"/>
  <c r="AB48" i="1"/>
  <c r="AB49" i="1" s="1"/>
  <c r="AF36" i="1"/>
  <c r="F85" i="3" l="1"/>
  <c r="V84" i="3"/>
  <c r="AH35" i="1"/>
  <c r="U63" i="1"/>
  <c r="T64" i="1"/>
  <c r="P77" i="1"/>
  <c r="O78" i="1"/>
  <c r="H98" i="1"/>
  <c r="G99" i="1"/>
  <c r="S70" i="1"/>
  <c r="R71" i="1"/>
  <c r="K91" i="1"/>
  <c r="J92" i="1"/>
  <c r="N84" i="1"/>
  <c r="M85" i="1"/>
  <c r="G105" i="1"/>
  <c r="H104" i="1"/>
  <c r="Y56" i="1"/>
  <c r="X57" i="1"/>
  <c r="AB50" i="1"/>
  <c r="AC48" i="1"/>
  <c r="AC49" i="1" s="1"/>
  <c r="AD43" i="1"/>
  <c r="AE41" i="1"/>
  <c r="AE42" i="1" s="1"/>
  <c r="G85" i="3" l="1"/>
  <c r="W84" i="3"/>
  <c r="AO35" i="1"/>
  <c r="AP35" i="1"/>
  <c r="AK36" i="1"/>
  <c r="G106" i="1"/>
  <c r="T70" i="1"/>
  <c r="S71" i="1"/>
  <c r="O84" i="1"/>
  <c r="N85" i="1"/>
  <c r="L91" i="1"/>
  <c r="K92" i="1"/>
  <c r="I98" i="1"/>
  <c r="H99" i="1"/>
  <c r="H105" i="1"/>
  <c r="H106" i="1" s="1"/>
  <c r="I104" i="1"/>
  <c r="Q77" i="1"/>
  <c r="P78" i="1"/>
  <c r="V63" i="1"/>
  <c r="U64" i="1"/>
  <c r="Z56" i="1"/>
  <c r="Y57" i="1"/>
  <c r="AC50" i="1"/>
  <c r="AD48" i="1"/>
  <c r="AD49" i="1" s="1"/>
  <c r="AE43" i="1"/>
  <c r="AF41" i="1"/>
  <c r="H85" i="3" l="1"/>
  <c r="M91" i="1"/>
  <c r="L92" i="1"/>
  <c r="I105" i="1"/>
  <c r="J104" i="1"/>
  <c r="P84" i="1"/>
  <c r="O85" i="1"/>
  <c r="W63" i="1"/>
  <c r="V64" i="1"/>
  <c r="J98" i="1"/>
  <c r="I99" i="1"/>
  <c r="U70" i="1"/>
  <c r="T71" i="1"/>
  <c r="R77" i="1"/>
  <c r="Q78" i="1"/>
  <c r="AA56" i="1"/>
  <c r="Z57" i="1"/>
  <c r="AF42" i="1"/>
  <c r="AJ44" i="1" s="1"/>
  <c r="AJ45" i="1" s="1"/>
  <c r="AK45" i="1" s="1"/>
  <c r="AD50" i="1"/>
  <c r="AE48" i="1"/>
  <c r="AE49" i="1" s="1"/>
  <c r="L86" i="3" l="1"/>
  <c r="Y84" i="3"/>
  <c r="Y85" i="3" s="1"/>
  <c r="Z85" i="3" s="1"/>
  <c r="J84" i="3" s="1"/>
  <c r="B92" i="3"/>
  <c r="X84" i="3"/>
  <c r="R85" i="3"/>
  <c r="AF43" i="1"/>
  <c r="AH42" i="1" s="1"/>
  <c r="AP42" i="1" s="1"/>
  <c r="AH44" i="1"/>
  <c r="AH45" i="1" s="1"/>
  <c r="Q84" i="1"/>
  <c r="P85" i="1"/>
  <c r="J105" i="1"/>
  <c r="J106" i="1" s="1"/>
  <c r="K104" i="1"/>
  <c r="K98" i="1"/>
  <c r="J99" i="1"/>
  <c r="I106" i="1"/>
  <c r="V70" i="1"/>
  <c r="U71" i="1"/>
  <c r="S77" i="1"/>
  <c r="R78" i="1"/>
  <c r="X63" i="1"/>
  <c r="W64" i="1"/>
  <c r="N91" i="1"/>
  <c r="M92" i="1"/>
  <c r="AB56" i="1"/>
  <c r="AA57" i="1"/>
  <c r="AE50" i="1"/>
  <c r="AF48" i="1"/>
  <c r="AF49" i="1" s="1"/>
  <c r="AJ51" i="1" s="1"/>
  <c r="AJ52" i="1" s="1"/>
  <c r="M85" i="3" l="1"/>
  <c r="Q87" i="3"/>
  <c r="M87" i="3" s="1"/>
  <c r="C92" i="3"/>
  <c r="S91" i="3"/>
  <c r="S92" i="3" s="1"/>
  <c r="AO42" i="1"/>
  <c r="AK43" i="1" s="1"/>
  <c r="AH51" i="1"/>
  <c r="T77" i="1"/>
  <c r="S78" i="1"/>
  <c r="L98" i="1"/>
  <c r="K99" i="1"/>
  <c r="K105" i="1"/>
  <c r="K106" i="1" s="1"/>
  <c r="L104" i="1"/>
  <c r="W70" i="1"/>
  <c r="V71" i="1"/>
  <c r="O91" i="1"/>
  <c r="N92" i="1"/>
  <c r="Y63" i="1"/>
  <c r="X64" i="1"/>
  <c r="R84" i="1"/>
  <c r="Q85" i="1"/>
  <c r="AC56" i="1"/>
  <c r="AB57" i="1"/>
  <c r="AF50" i="1"/>
  <c r="AH49" i="1" s="1"/>
  <c r="T91" i="3" l="1"/>
  <c r="D92" i="3"/>
  <c r="AH52" i="1"/>
  <c r="AP49" i="1"/>
  <c r="AO49" i="1"/>
  <c r="Z63" i="1"/>
  <c r="Y64" i="1"/>
  <c r="P91" i="1"/>
  <c r="O92" i="1"/>
  <c r="M98" i="1"/>
  <c r="L99" i="1"/>
  <c r="L105" i="1"/>
  <c r="L106" i="1" s="1"/>
  <c r="M104" i="1"/>
  <c r="S84" i="1"/>
  <c r="R85" i="1"/>
  <c r="X70" i="1"/>
  <c r="W71" i="1"/>
  <c r="U77" i="1"/>
  <c r="T78" i="1"/>
  <c r="AD56" i="1"/>
  <c r="AC57" i="1"/>
  <c r="E92" i="3" l="1"/>
  <c r="U91" i="3"/>
  <c r="AK52" i="1"/>
  <c r="AK50" i="1"/>
  <c r="Y70" i="1"/>
  <c r="X71" i="1"/>
  <c r="N98" i="1"/>
  <c r="M99" i="1"/>
  <c r="V77" i="1"/>
  <c r="U78" i="1"/>
  <c r="T84" i="1"/>
  <c r="S85" i="1"/>
  <c r="Q91" i="1"/>
  <c r="P92" i="1"/>
  <c r="M105" i="1"/>
  <c r="M106" i="1" s="1"/>
  <c r="N104" i="1"/>
  <c r="AA63" i="1"/>
  <c r="Z64" i="1"/>
  <c r="AE56" i="1"/>
  <c r="AD57" i="1"/>
  <c r="V91" i="3" l="1"/>
  <c r="F92" i="3"/>
  <c r="W77" i="1"/>
  <c r="V78" i="1"/>
  <c r="R91" i="1"/>
  <c r="Q92" i="1"/>
  <c r="O98" i="1"/>
  <c r="N99" i="1"/>
  <c r="N105" i="1"/>
  <c r="N106" i="1" s="1"/>
  <c r="O104" i="1"/>
  <c r="AB63" i="1"/>
  <c r="AA64" i="1"/>
  <c r="U84" i="1"/>
  <c r="T85" i="1"/>
  <c r="Z70" i="1"/>
  <c r="Y71" i="1"/>
  <c r="AF56" i="1"/>
  <c r="AJ58" i="1" s="1"/>
  <c r="AJ59" i="1" s="1"/>
  <c r="AE57" i="1"/>
  <c r="W91" i="3" l="1"/>
  <c r="G92" i="3"/>
  <c r="AH58" i="1"/>
  <c r="AH59" i="1" s="1"/>
  <c r="V84" i="1"/>
  <c r="U85" i="1"/>
  <c r="P98" i="1"/>
  <c r="O99" i="1"/>
  <c r="AC63" i="1"/>
  <c r="AB64" i="1"/>
  <c r="S91" i="1"/>
  <c r="R92" i="1"/>
  <c r="O105" i="1"/>
  <c r="O106" i="1" s="1"/>
  <c r="P104" i="1"/>
  <c r="AA70" i="1"/>
  <c r="Z71" i="1"/>
  <c r="X77" i="1"/>
  <c r="W78" i="1"/>
  <c r="AF57" i="1"/>
  <c r="AH56" i="1" s="1"/>
  <c r="AP56" i="1" s="1"/>
  <c r="H92" i="3" l="1"/>
  <c r="AO56" i="1"/>
  <c r="AK59" i="1" s="1"/>
  <c r="Y77" i="1"/>
  <c r="X78" i="1"/>
  <c r="T91" i="1"/>
  <c r="S92" i="1"/>
  <c r="AB70" i="1"/>
  <c r="AA71" i="1"/>
  <c r="AD63" i="1"/>
  <c r="AC64" i="1"/>
  <c r="P105" i="1"/>
  <c r="P106" i="1" s="1"/>
  <c r="Q104" i="1"/>
  <c r="Q98" i="1"/>
  <c r="P99" i="1"/>
  <c r="W84" i="1"/>
  <c r="V85" i="1"/>
  <c r="L93" i="3" l="1"/>
  <c r="Y91" i="3"/>
  <c r="Y92" i="3" s="1"/>
  <c r="Z92" i="3" s="1"/>
  <c r="J91" i="3" s="1"/>
  <c r="B99" i="3"/>
  <c r="X91" i="3"/>
  <c r="R92" i="3"/>
  <c r="AK57" i="1"/>
  <c r="AC70" i="1"/>
  <c r="AB71" i="1"/>
  <c r="Q105" i="1"/>
  <c r="Q106" i="1" s="1"/>
  <c r="R104" i="1"/>
  <c r="R98" i="1"/>
  <c r="Q99" i="1"/>
  <c r="U91" i="1"/>
  <c r="T92" i="1"/>
  <c r="X84" i="1"/>
  <c r="W85" i="1"/>
  <c r="AE63" i="1"/>
  <c r="AD64" i="1"/>
  <c r="Z77" i="1"/>
  <c r="Y78" i="1"/>
  <c r="M92" i="3" l="1"/>
  <c r="Q94" i="3"/>
  <c r="M94" i="3" s="1"/>
  <c r="C99" i="3"/>
  <c r="S98" i="3"/>
  <c r="S99" i="3" s="1"/>
  <c r="V91" i="1"/>
  <c r="U92" i="1"/>
  <c r="S98" i="1"/>
  <c r="R99" i="1"/>
  <c r="R105" i="1"/>
  <c r="R106" i="1" s="1"/>
  <c r="S104" i="1"/>
  <c r="AF63" i="1"/>
  <c r="AJ65" i="1" s="1"/>
  <c r="AJ66" i="1" s="1"/>
  <c r="AK66" i="1" s="1"/>
  <c r="AE64" i="1"/>
  <c r="Y84" i="1"/>
  <c r="X85" i="1"/>
  <c r="AA77" i="1"/>
  <c r="Z78" i="1"/>
  <c r="AD70" i="1"/>
  <c r="AC71" i="1"/>
  <c r="D99" i="3" l="1"/>
  <c r="T98" i="3"/>
  <c r="AH65" i="1"/>
  <c r="AH66" i="1" s="1"/>
  <c r="S105" i="1"/>
  <c r="S106" i="1" s="1"/>
  <c r="T104" i="1"/>
  <c r="AB77" i="1"/>
  <c r="AA78" i="1"/>
  <c r="Z84" i="1"/>
  <c r="Y85" i="1"/>
  <c r="T98" i="1"/>
  <c r="S99" i="1"/>
  <c r="AE70" i="1"/>
  <c r="AD71" i="1"/>
  <c r="AF64" i="1"/>
  <c r="AH63" i="1" s="1"/>
  <c r="W91" i="1"/>
  <c r="V92" i="1"/>
  <c r="AP63" i="1" l="1"/>
  <c r="E99" i="3"/>
  <c r="U98" i="3"/>
  <c r="AO63" i="1"/>
  <c r="AK64" i="1"/>
  <c r="AA84" i="1"/>
  <c r="Z85" i="1"/>
  <c r="AF70" i="1"/>
  <c r="AJ72" i="1" s="1"/>
  <c r="AJ73" i="1" s="1"/>
  <c r="AE71" i="1"/>
  <c r="AC77" i="1"/>
  <c r="AB78" i="1"/>
  <c r="T105" i="1"/>
  <c r="T106" i="1" s="1"/>
  <c r="U104" i="1"/>
  <c r="X91" i="1"/>
  <c r="W92" i="1"/>
  <c r="U98" i="1"/>
  <c r="T99" i="1"/>
  <c r="V98" i="3" l="1"/>
  <c r="F99" i="3"/>
  <c r="AH72" i="1"/>
  <c r="AH73" i="1" s="1"/>
  <c r="AB84" i="1"/>
  <c r="AA85" i="1"/>
  <c r="Y91" i="1"/>
  <c r="X92" i="1"/>
  <c r="AF71" i="1"/>
  <c r="V98" i="1"/>
  <c r="U99" i="1"/>
  <c r="AD77" i="1"/>
  <c r="AC78" i="1"/>
  <c r="U105" i="1"/>
  <c r="U106" i="1" s="1"/>
  <c r="V104" i="1"/>
  <c r="W98" i="3" l="1"/>
  <c r="G99" i="3"/>
  <c r="AH70" i="1"/>
  <c r="W98" i="1"/>
  <c r="V99" i="1"/>
  <c r="V105" i="1"/>
  <c r="V106" i="1" s="1"/>
  <c r="W104" i="1"/>
  <c r="AE77" i="1"/>
  <c r="AD78" i="1"/>
  <c r="Z91" i="1"/>
  <c r="Y92" i="1"/>
  <c r="AC84" i="1"/>
  <c r="AB85" i="1"/>
  <c r="H99" i="3" l="1"/>
  <c r="AO70" i="1"/>
  <c r="AK73" i="1" s="1"/>
  <c r="AP70" i="1"/>
  <c r="AK71" i="1"/>
  <c r="W105" i="1"/>
  <c r="W106" i="1" s="1"/>
  <c r="X104" i="1"/>
  <c r="AF77" i="1"/>
  <c r="AJ79" i="1" s="1"/>
  <c r="AJ80" i="1" s="1"/>
  <c r="AK80" i="1" s="1"/>
  <c r="AE78" i="1"/>
  <c r="AD84" i="1"/>
  <c r="AC85" i="1"/>
  <c r="AA91" i="1"/>
  <c r="Z92" i="1"/>
  <c r="X98" i="1"/>
  <c r="W99" i="1"/>
  <c r="L100" i="3" l="1"/>
  <c r="Y98" i="3"/>
  <c r="Y99" i="3" s="1"/>
  <c r="Z99" i="3" s="1"/>
  <c r="J98" i="3" s="1"/>
  <c r="B106" i="3"/>
  <c r="X98" i="3"/>
  <c r="R99" i="3"/>
  <c r="AH79" i="1"/>
  <c r="AH80" i="1" s="1"/>
  <c r="AK78" i="1" s="1"/>
  <c r="AF78" i="1"/>
  <c r="AE84" i="1"/>
  <c r="AD85" i="1"/>
  <c r="Y98" i="1"/>
  <c r="X99" i="1"/>
  <c r="X105" i="1"/>
  <c r="X106" i="1" s="1"/>
  <c r="Y104" i="1"/>
  <c r="AB91" i="1"/>
  <c r="AA92" i="1"/>
  <c r="M99" i="3" l="1"/>
  <c r="Q101" i="3"/>
  <c r="M101" i="3" s="1"/>
  <c r="S105" i="3"/>
  <c r="S106" i="3" s="1"/>
  <c r="C106" i="3"/>
  <c r="AH77" i="1"/>
  <c r="Z98" i="1"/>
  <c r="Y99" i="1"/>
  <c r="AC91" i="1"/>
  <c r="AB92" i="1"/>
  <c r="AF84" i="1"/>
  <c r="AJ86" i="1" s="1"/>
  <c r="AJ87" i="1" s="1"/>
  <c r="AK87" i="1" s="1"/>
  <c r="AE85" i="1"/>
  <c r="Y105" i="1"/>
  <c r="Y106" i="1" s="1"/>
  <c r="Z104" i="1"/>
  <c r="D106" i="3" l="1"/>
  <c r="T105" i="3"/>
  <c r="AO77" i="1"/>
  <c r="AP77" i="1"/>
  <c r="AH86" i="1"/>
  <c r="AH87" i="1" s="1"/>
  <c r="AK85" i="1" s="1"/>
  <c r="AD91" i="1"/>
  <c r="AC92" i="1"/>
  <c r="Z105" i="1"/>
  <c r="Z106" i="1" s="1"/>
  <c r="AA104" i="1"/>
  <c r="AA98" i="1"/>
  <c r="Z99" i="1"/>
  <c r="AF85" i="1"/>
  <c r="E106" i="3" l="1"/>
  <c r="U105" i="3"/>
  <c r="AH84" i="1"/>
  <c r="AE91" i="1"/>
  <c r="AD92" i="1"/>
  <c r="AB98" i="1"/>
  <c r="AA99" i="1"/>
  <c r="AA105" i="1"/>
  <c r="AA106" i="1" s="1"/>
  <c r="AB104" i="1"/>
  <c r="F106" i="3" l="1"/>
  <c r="V105" i="3"/>
  <c r="AO84" i="1"/>
  <c r="AP84" i="1"/>
  <c r="AC98" i="1"/>
  <c r="AB99" i="1"/>
  <c r="AF91" i="1"/>
  <c r="AJ93" i="1" s="1"/>
  <c r="AJ94" i="1" s="1"/>
  <c r="AK94" i="1" s="1"/>
  <c r="AE92" i="1"/>
  <c r="AB105" i="1"/>
  <c r="AB106" i="1" s="1"/>
  <c r="AC104" i="1"/>
  <c r="G106" i="3" l="1"/>
  <c r="W105" i="3"/>
  <c r="AH93" i="1"/>
  <c r="AH94" i="1" s="1"/>
  <c r="AK92" i="1" s="1"/>
  <c r="AF92" i="1"/>
  <c r="AD98" i="1"/>
  <c r="AC99" i="1"/>
  <c r="AC105" i="1"/>
  <c r="AC106" i="1" s="1"/>
  <c r="AD104" i="1"/>
  <c r="H106" i="3" l="1"/>
  <c r="L107" i="3"/>
  <c r="AH91" i="1"/>
  <c r="AD105" i="1"/>
  <c r="AD106" i="1" s="1"/>
  <c r="AE104" i="1"/>
  <c r="AE98" i="1"/>
  <c r="AD99" i="1"/>
  <c r="Y105" i="3" l="1"/>
  <c r="Y106" i="3" s="1"/>
  <c r="Z106" i="3" s="1"/>
  <c r="J105" i="3" s="1"/>
  <c r="B113" i="3"/>
  <c r="X105" i="3"/>
  <c r="R106" i="3"/>
  <c r="AO91" i="1"/>
  <c r="AP91" i="1"/>
  <c r="AE99" i="1"/>
  <c r="AF98" i="1"/>
  <c r="AJ100" i="1" s="1"/>
  <c r="AJ101" i="1" s="1"/>
  <c r="AK101" i="1" s="1"/>
  <c r="AE105" i="1"/>
  <c r="AE106" i="1" s="1"/>
  <c r="AF104" i="1"/>
  <c r="AF105" i="1" s="1"/>
  <c r="AJ107" i="1" s="1"/>
  <c r="AJ108" i="1" s="1"/>
  <c r="AK108" i="1" s="1"/>
  <c r="C113" i="3" l="1"/>
  <c r="S112" i="3"/>
  <c r="S113" i="3" s="1"/>
  <c r="M106" i="3"/>
  <c r="Q108" i="3"/>
  <c r="M108" i="3"/>
  <c r="AH107" i="1"/>
  <c r="AH108" i="1" s="1"/>
  <c r="AK106" i="1" s="1"/>
  <c r="AH100" i="1"/>
  <c r="AH101" i="1" s="1"/>
  <c r="AK99" i="1" s="1"/>
  <c r="AF99" i="1"/>
  <c r="AF106" i="1"/>
  <c r="T112" i="3" l="1"/>
  <c r="D113" i="3"/>
  <c r="AH98" i="1"/>
  <c r="AH105" i="1"/>
  <c r="U112" i="3" l="1"/>
  <c r="E113" i="3"/>
  <c r="AO105" i="1"/>
  <c r="AP105" i="1"/>
  <c r="AO98" i="1"/>
  <c r="AP98" i="1"/>
  <c r="F113" i="3" l="1"/>
  <c r="V112" i="3"/>
  <c r="W112" i="3" l="1"/>
  <c r="G113" i="3"/>
  <c r="H113" i="3" l="1"/>
  <c r="X112" i="3" l="1"/>
  <c r="R113" i="3"/>
  <c r="Y112" i="3"/>
  <c r="Y113" i="3" s="1"/>
  <c r="Z113" i="3" s="1"/>
  <c r="J112" i="3" s="1"/>
  <c r="B120" i="3"/>
  <c r="L114" i="3"/>
  <c r="S119" i="3" l="1"/>
  <c r="S120" i="3" s="1"/>
  <c r="C120" i="3"/>
  <c r="Q115" i="3"/>
  <c r="M115" i="3"/>
  <c r="M113" i="3"/>
  <c r="D120" i="3" l="1"/>
  <c r="T119" i="3"/>
  <c r="U119" i="3" l="1"/>
  <c r="E120" i="3"/>
  <c r="V119" i="3" l="1"/>
  <c r="F120" i="3"/>
  <c r="W119" i="3" l="1"/>
  <c r="G120" i="3"/>
  <c r="H120" i="3" l="1"/>
  <c r="L121" i="3"/>
  <c r="B127" i="3" l="1"/>
  <c r="Y119" i="3"/>
  <c r="Y120" i="3" s="1"/>
  <c r="Z120" i="3" s="1"/>
  <c r="J119" i="3" s="1"/>
  <c r="X119" i="3"/>
  <c r="R120" i="3"/>
  <c r="M120" i="3" l="1"/>
  <c r="Q122" i="3"/>
  <c r="M122" i="3" s="1"/>
  <c r="S126" i="3"/>
  <c r="S127" i="3" s="1"/>
  <c r="C127" i="3"/>
  <c r="T126" i="3" l="1"/>
  <c r="D127" i="3"/>
  <c r="E127" i="3" l="1"/>
  <c r="U126" i="3"/>
  <c r="F127" i="3" l="1"/>
  <c r="V126" i="3"/>
  <c r="W126" i="3" l="1"/>
  <c r="G127" i="3"/>
  <c r="H127" i="3" l="1"/>
  <c r="L128" i="3"/>
  <c r="X126" i="3" l="1"/>
  <c r="R127" i="3"/>
  <c r="Y126" i="3"/>
  <c r="Y127" i="3" s="1"/>
  <c r="Z127" i="3" s="1"/>
  <c r="J126" i="3" s="1"/>
  <c r="B134" i="3"/>
  <c r="S133" i="3" l="1"/>
  <c r="S134" i="3" s="1"/>
  <c r="C134" i="3"/>
  <c r="Q129" i="3"/>
  <c r="M127" i="3"/>
  <c r="M129" i="3"/>
  <c r="T133" i="3" l="1"/>
  <c r="D134" i="3"/>
  <c r="U133" i="3" l="1"/>
  <c r="E134" i="3"/>
  <c r="F134" i="3" l="1"/>
  <c r="V133" i="3"/>
  <c r="G134" i="3" l="1"/>
  <c r="W133" i="3"/>
  <c r="H134" i="3" l="1"/>
  <c r="L135" i="3"/>
  <c r="Y133" i="3" l="1"/>
  <c r="Y134" i="3" s="1"/>
  <c r="Z134" i="3" s="1"/>
  <c r="J133" i="3" s="1"/>
  <c r="B141" i="3"/>
  <c r="X133" i="3"/>
  <c r="R134" i="3"/>
  <c r="C141" i="3" l="1"/>
  <c r="S140" i="3"/>
  <c r="S141" i="3" s="1"/>
  <c r="M134" i="3"/>
  <c r="Q136" i="3"/>
  <c r="M136" i="3"/>
  <c r="T140" i="3" l="1"/>
  <c r="D141" i="3"/>
  <c r="E141" i="3" l="1"/>
  <c r="U140" i="3"/>
  <c r="V140" i="3" l="1"/>
  <c r="F141" i="3"/>
  <c r="G141" i="3" l="1"/>
  <c r="W140" i="3"/>
  <c r="H141" i="3" l="1"/>
  <c r="B148" i="3" l="1"/>
  <c r="Y140" i="3"/>
  <c r="Y141" i="3" s="1"/>
  <c r="Z141" i="3" s="1"/>
  <c r="J140" i="3" s="1"/>
  <c r="L142" i="3"/>
  <c r="X140" i="3"/>
  <c r="R141" i="3"/>
  <c r="Q143" i="3" l="1"/>
  <c r="M143" i="3" s="1"/>
  <c r="M141" i="3"/>
  <c r="S147" i="3"/>
  <c r="S148" i="3" s="1"/>
  <c r="C148" i="3"/>
  <c r="T147" i="3" l="1"/>
  <c r="D148" i="3"/>
  <c r="E148" i="3" l="1"/>
  <c r="U147" i="3"/>
  <c r="F148" i="3" l="1"/>
  <c r="V147" i="3"/>
  <c r="W147" i="3" l="1"/>
  <c r="G148" i="3"/>
  <c r="H148" i="3" l="1"/>
  <c r="L149" i="3"/>
  <c r="B155" i="3" l="1"/>
  <c r="Y147" i="3"/>
  <c r="Y148" i="3" s="1"/>
  <c r="Z148" i="3" s="1"/>
  <c r="J147" i="3" s="1"/>
  <c r="X147" i="3"/>
  <c r="R148" i="3"/>
  <c r="Q150" i="3" l="1"/>
  <c r="M150" i="3"/>
  <c r="M148" i="3"/>
  <c r="C155" i="3"/>
  <c r="S154" i="3"/>
  <c r="S155" i="3" s="1"/>
  <c r="T154" i="3" l="1"/>
  <c r="D155" i="3"/>
  <c r="U154" i="3" l="1"/>
  <c r="E155" i="3"/>
  <c r="F155" i="3" l="1"/>
  <c r="V154" i="3"/>
  <c r="W154" i="3" l="1"/>
  <c r="G155" i="3"/>
  <c r="H155" i="3" l="1"/>
  <c r="L156" i="3"/>
  <c r="Y154" i="3" l="1"/>
  <c r="Y155" i="3" s="1"/>
  <c r="Z155" i="3" s="1"/>
  <c r="J154" i="3" s="1"/>
  <c r="B162" i="3"/>
  <c r="X154" i="3"/>
  <c r="R155" i="3"/>
  <c r="Q157" i="3" l="1"/>
  <c r="M155" i="3"/>
  <c r="M157" i="3"/>
  <c r="S161" i="3"/>
  <c r="S162" i="3" s="1"/>
  <c r="C162" i="3"/>
  <c r="D162" i="3" l="1"/>
  <c r="T161" i="3"/>
  <c r="E162" i="3" l="1"/>
  <c r="U161" i="3"/>
  <c r="F162" i="3" l="1"/>
  <c r="V161" i="3"/>
  <c r="G162" i="3" l="1"/>
  <c r="W161" i="3"/>
  <c r="H162" i="3" l="1"/>
  <c r="L163" i="3"/>
  <c r="Y161" i="3" l="1"/>
  <c r="Y162" i="3" s="1"/>
  <c r="Z162" i="3" s="1"/>
  <c r="J161" i="3" s="1"/>
  <c r="B169" i="3"/>
  <c r="X161" i="3"/>
  <c r="R162" i="3"/>
  <c r="S168" i="3" l="1"/>
  <c r="S169" i="3" s="1"/>
  <c r="C169" i="3"/>
  <c r="Q164" i="3"/>
  <c r="M162" i="3"/>
  <c r="M164" i="3"/>
  <c r="T168" i="3" l="1"/>
  <c r="D169" i="3"/>
  <c r="U168" i="3" l="1"/>
  <c r="E169" i="3"/>
  <c r="V168" i="3" l="1"/>
  <c r="F169" i="3"/>
  <c r="G169" i="3" l="1"/>
  <c r="W168" i="3"/>
  <c r="H169" i="3" l="1"/>
  <c r="L170" i="3"/>
  <c r="B176" i="3" l="1"/>
  <c r="Y168" i="3"/>
  <c r="Y169" i="3" s="1"/>
  <c r="Z169" i="3" s="1"/>
  <c r="J168" i="3" s="1"/>
  <c r="X168" i="3"/>
  <c r="R169" i="3"/>
  <c r="M169" i="3" l="1"/>
  <c r="Q171" i="3"/>
  <c r="M171" i="3" s="1"/>
  <c r="S175" i="3"/>
  <c r="S176" i="3" s="1"/>
  <c r="C176" i="3"/>
  <c r="T175" i="3" l="1"/>
  <c r="D176" i="3"/>
  <c r="E176" i="3" l="1"/>
  <c r="U175" i="3"/>
  <c r="V175" i="3" l="1"/>
  <c r="F176" i="3"/>
  <c r="G176" i="3" l="1"/>
  <c r="W175" i="3"/>
  <c r="H176" i="3" l="1"/>
  <c r="L177" i="3"/>
  <c r="B183" i="3" l="1"/>
  <c r="Y175" i="3"/>
  <c r="Y176" i="3" s="1"/>
  <c r="Z176" i="3" s="1"/>
  <c r="J175" i="3" s="1"/>
  <c r="X175" i="3"/>
  <c r="R176" i="3"/>
  <c r="Q178" i="3" l="1"/>
  <c r="M178" i="3"/>
  <c r="M176" i="3"/>
  <c r="S182" i="3"/>
  <c r="S183" i="3" s="1"/>
  <c r="C183" i="3"/>
  <c r="T182" i="3" l="1"/>
  <c r="D183" i="3"/>
  <c r="E183" i="3" l="1"/>
  <c r="U182" i="3"/>
  <c r="F183" i="3" l="1"/>
  <c r="V182" i="3"/>
  <c r="G183" i="3" l="1"/>
  <c r="W182" i="3"/>
  <c r="H183" i="3" l="1"/>
  <c r="Y182" i="3" s="1"/>
  <c r="Y183" i="3" s="1"/>
  <c r="Z183" i="3" s="1"/>
  <c r="J182" i="3" s="1"/>
  <c r="M185" i="3" s="1"/>
  <c r="L184" i="3"/>
  <c r="Q185" i="3" l="1"/>
  <c r="M183" i="3"/>
  <c r="X182" i="3"/>
  <c r="R183" i="3"/>
</calcChain>
</file>

<file path=xl/comments1.xml><?xml version="1.0" encoding="utf-8"?>
<comments xmlns="http://schemas.openxmlformats.org/spreadsheetml/2006/main">
  <authors>
    <author>作成者</author>
  </authors>
  <commentList>
    <comment ref="AB3" authorId="0" shapeId="0">
      <text>
        <r>
          <rPr>
            <sz val="16"/>
            <color indexed="10"/>
            <rFont val="MS P ゴシック"/>
            <family val="3"/>
            <charset val="128"/>
          </rPr>
          <t>自動で反映</t>
        </r>
      </text>
    </comment>
    <comment ref="C5" authorId="0" shapeId="0">
      <text>
        <r>
          <rPr>
            <sz val="16"/>
            <color indexed="10"/>
            <rFont val="MS P ゴシック"/>
            <family val="3"/>
            <charset val="128"/>
          </rPr>
          <t>プルダウン
より選択</t>
        </r>
      </text>
    </comment>
    <comment ref="J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西暦で日付を入力すると、下記表の日付や曜日が自動入力される。</t>
        </r>
      </text>
    </comment>
    <comment ref="V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西暦で日付を入力すると、下記表の完了日以降の月が＃VALUE!になる。</t>
        </r>
      </text>
    </comment>
    <comment ref="AO15" authorId="0" shapeId="0">
      <text>
        <r>
          <rPr>
            <b/>
            <sz val="16"/>
            <color indexed="10"/>
            <rFont val="MS P ゴシック"/>
            <family val="3"/>
            <charset val="128"/>
          </rPr>
          <t>対象月に対して8日/28日（0.285）に満たない場合は土日の数で判断</t>
        </r>
      </text>
    </comment>
    <comment ref="AP15" authorId="0" shapeId="0">
      <text>
        <r>
          <rPr>
            <b/>
            <sz val="16"/>
            <color indexed="10"/>
            <rFont val="MS P ゴシック"/>
            <family val="3"/>
            <charset val="128"/>
          </rPr>
          <t xml:space="preserve">予定していた休日に監督員から緊急指示があり、振替が困難な場合は対象期間及び休日の対象外として判定する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3" authorId="0" shapeId="0">
      <text>
        <r>
          <rPr>
            <sz val="16"/>
            <color indexed="10"/>
            <rFont val="MS P ゴシック"/>
            <family val="3"/>
            <charset val="128"/>
          </rPr>
          <t>自動で反映</t>
        </r>
      </text>
    </comment>
    <comment ref="C5" authorId="0" shapeId="0">
      <text>
        <r>
          <rPr>
            <sz val="16"/>
            <color indexed="10"/>
            <rFont val="MS P ゴシック"/>
            <family val="3"/>
            <charset val="128"/>
          </rPr>
          <t>プルダウン
より選択</t>
        </r>
      </text>
    </comment>
    <comment ref="E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西暦で日付を入力すると、下記表の日付が自動入力される。</t>
        </r>
      </text>
    </comment>
    <comment ref="J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西暦で日付を入力すると、下記表の完了日以降が完が表示される。</t>
        </r>
      </text>
    </comment>
  </commentList>
</comments>
</file>

<file path=xl/sharedStrings.xml><?xml version="1.0" encoding="utf-8"?>
<sst xmlns="http://schemas.openxmlformats.org/spreadsheetml/2006/main" count="981" uniqueCount="84">
  <si>
    <t>（休日取得計画提出）</t>
    <rPh sb="1" eb="3">
      <t>キュウジツ</t>
    </rPh>
    <rPh sb="3" eb="5">
      <t>シュトク</t>
    </rPh>
    <rPh sb="5" eb="7">
      <t>ケイカク</t>
    </rPh>
    <rPh sb="7" eb="9">
      <t>テイシュツ</t>
    </rPh>
    <phoneticPr fontId="5"/>
  </si>
  <si>
    <t>工事名：</t>
    <rPh sb="0" eb="2">
      <t>コウジ</t>
    </rPh>
    <rPh sb="2" eb="3">
      <t>メイ</t>
    </rPh>
    <phoneticPr fontId="5"/>
  </si>
  <si>
    <t>○○第○号　　○○〇〇建設工事</t>
    <rPh sb="2" eb="3">
      <t>ダイ</t>
    </rPh>
    <rPh sb="4" eb="5">
      <t>ゴウ</t>
    </rPh>
    <rPh sb="11" eb="13">
      <t>ケンセツ</t>
    </rPh>
    <rPh sb="13" eb="15">
      <t>コウジ</t>
    </rPh>
    <phoneticPr fontId="5"/>
  </si>
  <si>
    <t>工期　 ：</t>
    <rPh sb="0" eb="2">
      <t>コウキ</t>
    </rPh>
    <phoneticPr fontId="5"/>
  </si>
  <si>
    <t>～</t>
    <phoneticPr fontId="5"/>
  </si>
  <si>
    <t>計画</t>
    <rPh sb="0" eb="2">
      <t>ケイカク</t>
    </rPh>
    <phoneticPr fontId="5"/>
  </si>
  <si>
    <t>（</t>
    <phoneticPr fontId="5"/>
  </si>
  <si>
    <t>着手日：</t>
    <rPh sb="0" eb="2">
      <t>チャクシュ</t>
    </rPh>
    <rPh sb="2" eb="3">
      <t>ビ</t>
    </rPh>
    <phoneticPr fontId="5"/>
  </si>
  <si>
    <t>・</t>
    <phoneticPr fontId="5"/>
  </si>
  <si>
    <t>現場施工完了日：</t>
    <rPh sb="0" eb="2">
      <t>ゲンバ</t>
    </rPh>
    <rPh sb="2" eb="4">
      <t>セコウ</t>
    </rPh>
    <rPh sb="4" eb="6">
      <t>カンリョウ</t>
    </rPh>
    <rPh sb="6" eb="7">
      <t>ビ</t>
    </rPh>
    <phoneticPr fontId="5"/>
  </si>
  <si>
    <t>）</t>
    <phoneticPr fontId="5"/>
  </si>
  <si>
    <t>実施</t>
    <rPh sb="0" eb="2">
      <t>ジッシ</t>
    </rPh>
    <phoneticPr fontId="5"/>
  </si>
  <si>
    <t>日</t>
    <rPh sb="0" eb="1">
      <t>ヒ</t>
    </rPh>
    <phoneticPr fontId="5"/>
  </si>
  <si>
    <t>曜日</t>
    <rPh sb="0" eb="2">
      <t>ヨウビ</t>
    </rPh>
    <phoneticPr fontId="5"/>
  </si>
  <si>
    <t>休</t>
    <rPh sb="0" eb="1">
      <t>キュウ</t>
    </rPh>
    <phoneticPr fontId="4"/>
  </si>
  <si>
    <t>夏</t>
    <rPh sb="0" eb="1">
      <t>ナツ</t>
    </rPh>
    <phoneticPr fontId="4"/>
  </si>
  <si>
    <t>年</t>
    <rPh sb="0" eb="1">
      <t>ネン</t>
    </rPh>
    <phoneticPr fontId="4"/>
  </si>
  <si>
    <t>土日</t>
    <rPh sb="0" eb="2">
      <t>ドニチ</t>
    </rPh>
    <phoneticPr fontId="4"/>
  </si>
  <si>
    <t>計画率</t>
    <rPh sb="0" eb="2">
      <t>ケイカク</t>
    </rPh>
    <rPh sb="2" eb="3">
      <t>リツ</t>
    </rPh>
    <phoneticPr fontId="4"/>
  </si>
  <si>
    <t>閉所日数</t>
    <rPh sb="0" eb="2">
      <t>ヘイショ</t>
    </rPh>
    <rPh sb="2" eb="4">
      <t>ニッスウ</t>
    </rPh>
    <phoneticPr fontId="4"/>
  </si>
  <si>
    <t>現場閉所率</t>
    <rPh sb="0" eb="2">
      <t>ゲンバ</t>
    </rPh>
    <rPh sb="2" eb="4">
      <t>ヘイショ</t>
    </rPh>
    <rPh sb="4" eb="5">
      <t>リツ</t>
    </rPh>
    <phoneticPr fontId="4"/>
  </si>
  <si>
    <t>中</t>
    <rPh sb="0" eb="1">
      <t>チュウ</t>
    </rPh>
    <phoneticPr fontId="4"/>
  </si>
  <si>
    <t>対象外(実施)</t>
    <rPh sb="0" eb="3">
      <t>タイショウガイ</t>
    </rPh>
    <rPh sb="4" eb="6">
      <t>ジッシ</t>
    </rPh>
    <phoneticPr fontId="4"/>
  </si>
  <si>
    <t>対象外(計画)</t>
    <rPh sb="0" eb="3">
      <t>タイショウガイ</t>
    </rPh>
    <rPh sb="4" eb="6">
      <t>ケイカク</t>
    </rPh>
    <phoneticPr fontId="4"/>
  </si>
  <si>
    <t>対象日数(計画)</t>
    <rPh sb="0" eb="2">
      <t>タイショウ</t>
    </rPh>
    <rPh sb="2" eb="4">
      <t>ニッスウ</t>
    </rPh>
    <rPh sb="5" eb="7">
      <t>ケイカク</t>
    </rPh>
    <phoneticPr fontId="4"/>
  </si>
  <si>
    <t>対象日数(実施)</t>
    <rPh sb="0" eb="2">
      <t>タイショウ</t>
    </rPh>
    <rPh sb="2" eb="4">
      <t>ニッスウ</t>
    </rPh>
    <rPh sb="5" eb="7">
      <t>ジッシ</t>
    </rPh>
    <phoneticPr fontId="4"/>
  </si>
  <si>
    <t>判定</t>
    <rPh sb="0" eb="2">
      <t>ハンテイ</t>
    </rPh>
    <phoneticPr fontId="4"/>
  </si>
  <si>
    <t>計画</t>
  </si>
  <si>
    <t>計画</t>
    <rPh sb="0" eb="2">
      <t>ケイカク</t>
    </rPh>
    <phoneticPr fontId="4"/>
  </si>
  <si>
    <t>実施</t>
  </si>
  <si>
    <t>実施</t>
    <rPh sb="0" eb="2">
      <t>ジッシ</t>
    </rPh>
    <phoneticPr fontId="4"/>
  </si>
  <si>
    <t>最低計画率</t>
    <rPh sb="0" eb="2">
      <t>サイテイ</t>
    </rPh>
    <rPh sb="2" eb="4">
      <t>ケイカク</t>
    </rPh>
    <rPh sb="4" eb="5">
      <t>リツ</t>
    </rPh>
    <phoneticPr fontId="4"/>
  </si>
  <si>
    <t>本工事は、週休２日（月単位）に取組むこととし、下記のとおり休日取得計画を作成しましたので提出します。</t>
    <rPh sb="0" eb="3">
      <t>ホンコウジ</t>
    </rPh>
    <rPh sb="5" eb="7">
      <t>シュウキュウ</t>
    </rPh>
    <rPh sb="8" eb="9">
      <t>ヒ</t>
    </rPh>
    <rPh sb="10" eb="11">
      <t>ツキ</t>
    </rPh>
    <rPh sb="11" eb="13">
      <t>タンイ</t>
    </rPh>
    <rPh sb="15" eb="17">
      <t>トリク</t>
    </rPh>
    <rPh sb="23" eb="25">
      <t>カキ</t>
    </rPh>
    <rPh sb="29" eb="31">
      <t>キュウジツ</t>
    </rPh>
    <rPh sb="31" eb="33">
      <t>シュトク</t>
    </rPh>
    <rPh sb="33" eb="35">
      <t>ケイカク</t>
    </rPh>
    <rPh sb="36" eb="38">
      <t>サクセイ</t>
    </rPh>
    <rPh sb="44" eb="46">
      <t>テイシュツ</t>
    </rPh>
    <phoneticPr fontId="5"/>
  </si>
  <si>
    <t>本工事は、週休２日（月単位）を実施していますが、休日取得計画に変更がありましたので提出します。</t>
    <rPh sb="0" eb="3">
      <t>ホンコウジ</t>
    </rPh>
    <rPh sb="5" eb="7">
      <t>シュウキュウ</t>
    </rPh>
    <rPh sb="8" eb="9">
      <t>ヒ</t>
    </rPh>
    <rPh sb="10" eb="13">
      <t>ツキタンイ</t>
    </rPh>
    <rPh sb="15" eb="17">
      <t>ジッシ</t>
    </rPh>
    <rPh sb="24" eb="26">
      <t>キュウジツ</t>
    </rPh>
    <rPh sb="26" eb="28">
      <t>シュトク</t>
    </rPh>
    <rPh sb="28" eb="30">
      <t>ケイカク</t>
    </rPh>
    <rPh sb="31" eb="33">
      <t>ヘンコウ</t>
    </rPh>
    <rPh sb="41" eb="43">
      <t>テイシュツ</t>
    </rPh>
    <phoneticPr fontId="5"/>
  </si>
  <si>
    <t>本工事は、週休２日工事（月単位）を下記のとおり実施しましたので報告します。</t>
    <rPh sb="0" eb="3">
      <t>ホンコウジ</t>
    </rPh>
    <rPh sb="5" eb="7">
      <t>シュウキュウ</t>
    </rPh>
    <rPh sb="8" eb="9">
      <t>ヒ</t>
    </rPh>
    <rPh sb="9" eb="11">
      <t>コウジ</t>
    </rPh>
    <rPh sb="12" eb="15">
      <t>ツキタンイ</t>
    </rPh>
    <rPh sb="17" eb="19">
      <t>カキ</t>
    </rPh>
    <rPh sb="23" eb="25">
      <t>ジッシ</t>
    </rPh>
    <rPh sb="31" eb="33">
      <t>ホウコク</t>
    </rPh>
    <phoneticPr fontId="5"/>
  </si>
  <si>
    <t>（変更休日取得計画提出）</t>
    <rPh sb="1" eb="3">
      <t>ヘンコウ</t>
    </rPh>
    <rPh sb="3" eb="5">
      <t>キュウジツ</t>
    </rPh>
    <rPh sb="5" eb="7">
      <t>シュトク</t>
    </rPh>
    <rPh sb="7" eb="9">
      <t>ケイカク</t>
    </rPh>
    <rPh sb="9" eb="11">
      <t>テイシュツ</t>
    </rPh>
    <phoneticPr fontId="5"/>
  </si>
  <si>
    <t>（休日取得実施報告）</t>
    <rPh sb="1" eb="3">
      <t>キュウジツ</t>
    </rPh>
    <rPh sb="3" eb="5">
      <t>シュトク</t>
    </rPh>
    <rPh sb="5" eb="7">
      <t>ジッシ</t>
    </rPh>
    <rPh sb="7" eb="9">
      <t>ホウコク</t>
    </rPh>
    <phoneticPr fontId="5"/>
  </si>
  <si>
    <t>～</t>
    <phoneticPr fontId="4"/>
  </si>
  <si>
    <t>～</t>
    <phoneticPr fontId="4"/>
  </si>
  <si>
    <t>現場施工完了日：</t>
    <phoneticPr fontId="4"/>
  </si>
  <si>
    <t>着手日</t>
    <rPh sb="0" eb="2">
      <t>チャクシュ</t>
    </rPh>
    <rPh sb="2" eb="3">
      <t>ビ</t>
    </rPh>
    <phoneticPr fontId="4"/>
  </si>
  <si>
    <t>曜日</t>
    <rPh sb="0" eb="2">
      <t>ヨウビ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</si>
  <si>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</si>
  <si>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</si>
  <si>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</si>
  <si>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</si>
  <si>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キ</t>
    </rPh>
    <phoneticPr fontId="4"/>
  </si>
  <si>
    <t>金</t>
    <rPh sb="0" eb="1">
      <t>キン</t>
    </rPh>
    <phoneticPr fontId="4"/>
  </si>
  <si>
    <t>土</t>
    <rPh sb="0" eb="1">
      <t>ツチ</t>
    </rPh>
    <phoneticPr fontId="4"/>
  </si>
  <si>
    <t>月日</t>
    <rPh sb="0" eb="2">
      <t>ツキヒ</t>
    </rPh>
    <phoneticPr fontId="4"/>
  </si>
  <si>
    <t>対象日数</t>
    <rPh sb="0" eb="2">
      <t>タイショウ</t>
    </rPh>
    <rPh sb="2" eb="4">
      <t>ニッスウ</t>
    </rPh>
    <phoneticPr fontId="4"/>
  </si>
  <si>
    <t>完</t>
    <rPh sb="0" eb="1">
      <t>カン</t>
    </rPh>
    <phoneticPr fontId="4"/>
  </si>
  <si>
    <t>完了日</t>
    <rPh sb="0" eb="3">
      <t>カンリョウビ</t>
    </rPh>
    <phoneticPr fontId="4"/>
  </si>
  <si>
    <t>本工事は、完全週休２日に取組むこととし、下記のとおり休日取得計画を作成しましたので提出します。</t>
    <rPh sb="0" eb="3">
      <t>ホンコウジ</t>
    </rPh>
    <rPh sb="5" eb="7">
      <t>カンゼン</t>
    </rPh>
    <rPh sb="7" eb="9">
      <t>シュウキュウ</t>
    </rPh>
    <rPh sb="10" eb="11">
      <t>ヒ</t>
    </rPh>
    <rPh sb="12" eb="14">
      <t>トリク</t>
    </rPh>
    <rPh sb="20" eb="22">
      <t>カキ</t>
    </rPh>
    <rPh sb="26" eb="28">
      <t>キュウジツ</t>
    </rPh>
    <rPh sb="28" eb="30">
      <t>シュトク</t>
    </rPh>
    <rPh sb="30" eb="32">
      <t>ケイカク</t>
    </rPh>
    <rPh sb="33" eb="35">
      <t>サクセイ</t>
    </rPh>
    <rPh sb="41" eb="43">
      <t>テイシュツ</t>
    </rPh>
    <phoneticPr fontId="5"/>
  </si>
  <si>
    <t>本工事は、完全週休２日を実施していますが、休日取得計画に変更がありましたので提出します。</t>
    <rPh sb="0" eb="3">
      <t>ホンコウジ</t>
    </rPh>
    <rPh sb="5" eb="7">
      <t>カンゼン</t>
    </rPh>
    <rPh sb="7" eb="9">
      <t>シュウキュウ</t>
    </rPh>
    <rPh sb="10" eb="11">
      <t>ヒ</t>
    </rPh>
    <rPh sb="12" eb="14">
      <t>ジッシ</t>
    </rPh>
    <rPh sb="21" eb="23">
      <t>キュウジツ</t>
    </rPh>
    <rPh sb="23" eb="25">
      <t>シュトク</t>
    </rPh>
    <rPh sb="25" eb="27">
      <t>ケイカク</t>
    </rPh>
    <rPh sb="28" eb="30">
      <t>ヘンコウ</t>
    </rPh>
    <rPh sb="38" eb="40">
      <t>テイシュツ</t>
    </rPh>
    <phoneticPr fontId="5"/>
  </si>
  <si>
    <t>本工事は、完全週休２日工事を下記のとおり実施しましたので報告します。</t>
    <rPh sb="0" eb="3">
      <t>ホンコウジ</t>
    </rPh>
    <rPh sb="5" eb="7">
      <t>カンゼン</t>
    </rPh>
    <rPh sb="7" eb="9">
      <t>シュウキュウ</t>
    </rPh>
    <rPh sb="10" eb="11">
      <t>ヒ</t>
    </rPh>
    <rPh sb="11" eb="13">
      <t>コウジ</t>
    </rPh>
    <rPh sb="14" eb="16">
      <t>カキ</t>
    </rPh>
    <rPh sb="20" eb="22">
      <t>ジッシ</t>
    </rPh>
    <rPh sb="28" eb="30">
      <t>ホウコク</t>
    </rPh>
    <phoneticPr fontId="5"/>
  </si>
  <si>
    <t>計画休日</t>
    <rPh sb="0" eb="2">
      <t>ケイカク</t>
    </rPh>
    <rPh sb="2" eb="4">
      <t>キュウジツ</t>
    </rPh>
    <phoneticPr fontId="4"/>
  </si>
  <si>
    <t>実施休日</t>
    <rPh sb="0" eb="2">
      <t>ジッシ</t>
    </rPh>
    <rPh sb="2" eb="4">
      <t>キュウジツ</t>
    </rPh>
    <phoneticPr fontId="4"/>
  </si>
  <si>
    <t>月日</t>
  </si>
  <si>
    <t>備考</t>
    <rPh sb="0" eb="2">
      <t>ビコウ</t>
    </rPh>
    <phoneticPr fontId="5"/>
  </si>
  <si>
    <t>天候不良</t>
    <rPh sb="0" eb="2">
      <t>テンコウ</t>
    </rPh>
    <rPh sb="2" eb="4">
      <t>フリョウ</t>
    </rPh>
    <phoneticPr fontId="4"/>
  </si>
  <si>
    <t>代休</t>
    <rPh sb="0" eb="2">
      <t>ダイキュウ</t>
    </rPh>
    <phoneticPr fontId="4"/>
  </si>
  <si>
    <t>緊急指示</t>
    <rPh sb="0" eb="2">
      <t>キンキュウ</t>
    </rPh>
    <rPh sb="2" eb="4">
      <t>シジ</t>
    </rPh>
    <phoneticPr fontId="4"/>
  </si>
  <si>
    <t>緊急</t>
    <rPh sb="0" eb="2">
      <t>キンキュウ</t>
    </rPh>
    <phoneticPr fontId="4"/>
  </si>
  <si>
    <t>必要休日(実施)</t>
    <rPh sb="0" eb="2">
      <t>ヒツヨウ</t>
    </rPh>
    <rPh sb="2" eb="4">
      <t>キュウジツ</t>
    </rPh>
    <rPh sb="5" eb="7">
      <t>ジッシ</t>
    </rPh>
    <phoneticPr fontId="4"/>
  </si>
  <si>
    <t>※枠外記入不要</t>
    <rPh sb="1" eb="3">
      <t>ワクガイ</t>
    </rPh>
    <rPh sb="3" eb="5">
      <t>キニュウ</t>
    </rPh>
    <rPh sb="5" eb="7">
      <t>フヨウ</t>
    </rPh>
    <phoneticPr fontId="4"/>
  </si>
  <si>
    <t>←※予備枠1</t>
    <rPh sb="2" eb="4">
      <t>ヨビ</t>
    </rPh>
    <rPh sb="4" eb="5">
      <t>ワク</t>
    </rPh>
    <phoneticPr fontId="4"/>
  </si>
  <si>
    <t>判定</t>
  </si>
  <si>
    <t>土日</t>
  </si>
  <si>
    <t>閉所日数</t>
  </si>
  <si>
    <t>対象外(計画)</t>
  </si>
  <si>
    <t>対象外(実施)</t>
  </si>
  <si>
    <t>対象日数(計画)</t>
  </si>
  <si>
    <t>対象日数(実施)</t>
  </si>
  <si>
    <t>計画率</t>
  </si>
  <si>
    <t>現場閉所率</t>
  </si>
  <si>
    <t>枠外記入不要</t>
    <rPh sb="0" eb="2">
      <t>ワクガイ</t>
    </rPh>
    <rPh sb="2" eb="4">
      <t>キニュウ</t>
    </rPh>
    <rPh sb="4" eb="6">
      <t>フヨウ</t>
    </rPh>
    <phoneticPr fontId="4"/>
  </si>
  <si>
    <t>最低１ヶ月サイクルの計画を行うこと！</t>
    <rPh sb="0" eb="2">
      <t>サイテイ</t>
    </rPh>
    <rPh sb="10" eb="12">
      <t>ケイカク</t>
    </rPh>
    <rPh sb="13" eb="14">
      <t>オコナ</t>
    </rPh>
    <phoneticPr fontId="4"/>
  </si>
  <si>
    <t>振替作業日</t>
    <rPh sb="0" eb="2">
      <t>フリカエ</t>
    </rPh>
    <rPh sb="2" eb="5">
      <t>サギョウビ</t>
    </rPh>
    <phoneticPr fontId="4"/>
  </si>
  <si>
    <t>緊</t>
    <rPh sb="0" eb="1">
      <t>キン</t>
    </rPh>
    <phoneticPr fontId="4"/>
  </si>
  <si>
    <t>対象外(年)</t>
    <rPh sb="0" eb="3">
      <t>タイショウガイ</t>
    </rPh>
    <rPh sb="4" eb="5">
      <t>ネン</t>
    </rPh>
    <phoneticPr fontId="4"/>
  </si>
  <si>
    <t>対象外(夏)</t>
    <rPh sb="0" eb="3">
      <t>タイショウガイ</t>
    </rPh>
    <rPh sb="4" eb="5">
      <t>ナツ</t>
    </rPh>
    <phoneticPr fontId="4"/>
  </si>
  <si>
    <t>対象土日</t>
    <rPh sb="0" eb="2">
      <t>タイショウ</t>
    </rPh>
    <rPh sb="2" eb="4">
      <t>ドニチ</t>
    </rPh>
    <phoneticPr fontId="4"/>
  </si>
  <si>
    <t>※カレンダー枠が足りなくなった場合は行をコピー＆挿入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</si>
</sst>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%"/>
    <numFmt numFmtId="178" formatCode="d"/>
    <numFmt numFmtId="179" formatCode="0.000"/>
    <numFmt numFmtId="180" formatCode="[$-411]ge\.m\.d;@"/>
    <numFmt numFmtId="181" formatCode="m/d"/>
  </numFmts>
  <fonts count="2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2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6"/>
      <color indexed="10"/>
      <name val="MS P ゴシック"/>
      <family val="3"/>
      <charset val="128"/>
    </font>
    <font>
      <sz val="12"/>
      <color theme="3"/>
      <name val="Arial"/>
      <family val="2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indexed="10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6" fillId="2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6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8" fillId="6" borderId="11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78" fontId="11" fillId="0" borderId="11" xfId="0" applyNumberFormat="1" applyFont="1" applyBorder="1" applyAlignment="1">
      <alignment horizontal="center" vertical="center" shrinkToFit="1"/>
    </xf>
    <xf numFmtId="178" fontId="11" fillId="0" borderId="15" xfId="0" applyNumberFormat="1" applyFont="1" applyBorder="1" applyAlignment="1">
      <alignment horizontal="center" vertical="center" shrinkToFit="1"/>
    </xf>
    <xf numFmtId="0" fontId="0" fillId="0" borderId="15" xfId="0" applyBorder="1"/>
    <xf numFmtId="14" fontId="0" fillId="0" borderId="15" xfId="0" applyNumberFormat="1" applyBorder="1"/>
    <xf numFmtId="178" fontId="11" fillId="9" borderId="8" xfId="0" applyNumberFormat="1" applyFont="1" applyFill="1" applyBorder="1" applyAlignment="1">
      <alignment horizontal="center" vertical="center" shrinkToFit="1"/>
    </xf>
    <xf numFmtId="178" fontId="11" fillId="9" borderId="9" xfId="0" applyNumberFormat="1" applyFont="1" applyFill="1" applyBorder="1" applyAlignment="1">
      <alignment horizontal="center" vertical="center" shrinkToFit="1"/>
    </xf>
    <xf numFmtId="178" fontId="11" fillId="9" borderId="10" xfId="0" applyNumberFormat="1" applyFont="1" applyFill="1" applyBorder="1" applyAlignment="1">
      <alignment horizontal="center" vertical="center" shrinkToFit="1"/>
    </xf>
    <xf numFmtId="178" fontId="8" fillId="0" borderId="11" xfId="0" applyNumberFormat="1" applyFont="1" applyBorder="1" applyAlignment="1">
      <alignment horizontal="center" vertical="center" shrinkToFit="1"/>
    </xf>
    <xf numFmtId="0" fontId="8" fillId="8" borderId="8" xfId="0" applyFont="1" applyFill="1" applyBorder="1" applyAlignment="1">
      <alignment horizontal="center" vertical="center" shrinkToFit="1"/>
    </xf>
    <xf numFmtId="0" fontId="8" fillId="8" borderId="9" xfId="0" applyFont="1" applyFill="1" applyBorder="1" applyAlignment="1">
      <alignment horizontal="center" vertical="center" shrinkToFit="1"/>
    </xf>
    <xf numFmtId="0" fontId="8" fillId="8" borderId="18" xfId="0" applyFont="1" applyFill="1" applyBorder="1" applyAlignment="1">
      <alignment horizontal="center" vertical="center" shrinkToFit="1"/>
    </xf>
    <xf numFmtId="178" fontId="8" fillId="0" borderId="12" xfId="0" applyNumberFormat="1" applyFont="1" applyBorder="1" applyAlignment="1">
      <alignment horizontal="center" vertical="center" shrinkToFit="1"/>
    </xf>
    <xf numFmtId="0" fontId="0" fillId="0" borderId="0" xfId="0" applyAlignment="1"/>
    <xf numFmtId="0" fontId="8" fillId="0" borderId="12" xfId="0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center" vertical="center" shrinkToFit="1"/>
    </xf>
    <xf numFmtId="178" fontId="11" fillId="10" borderId="8" xfId="0" applyNumberFormat="1" applyFont="1" applyFill="1" applyBorder="1" applyAlignment="1">
      <alignment horizontal="center" vertical="center" shrinkToFit="1"/>
    </xf>
    <xf numFmtId="178" fontId="11" fillId="10" borderId="9" xfId="0" applyNumberFormat="1" applyFont="1" applyFill="1" applyBorder="1" applyAlignment="1">
      <alignment horizontal="center" vertical="center" shrinkToFit="1"/>
    </xf>
    <xf numFmtId="178" fontId="11" fillId="10" borderId="10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178" fontId="10" fillId="0" borderId="16" xfId="0" applyNumberFormat="1" applyFont="1" applyBorder="1" applyAlignment="1">
      <alignment horizontal="center" vertical="center" shrinkToFit="1"/>
    </xf>
    <xf numFmtId="177" fontId="10" fillId="0" borderId="10" xfId="0" applyNumberFormat="1" applyFont="1" applyBorder="1" applyAlignment="1">
      <alignment horizontal="center" vertical="center" shrinkToFit="1"/>
    </xf>
    <xf numFmtId="177" fontId="13" fillId="7" borderId="22" xfId="1" applyNumberFormat="1" applyFont="1" applyFill="1" applyBorder="1" applyAlignment="1">
      <alignment horizontal="center" vertical="center" shrinkToFit="1"/>
    </xf>
    <xf numFmtId="0" fontId="13" fillId="7" borderId="23" xfId="1" applyNumberFormat="1" applyFont="1" applyFill="1" applyBorder="1" applyAlignment="1">
      <alignment horizontal="center" vertical="center" shrinkToFit="1"/>
    </xf>
    <xf numFmtId="177" fontId="12" fillId="0" borderId="22" xfId="1" applyNumberFormat="1" applyFont="1" applyFill="1" applyBorder="1" applyAlignment="1">
      <alignment horizontal="center" vertical="center" shrinkToFit="1"/>
    </xf>
    <xf numFmtId="0" fontId="12" fillId="0" borderId="22" xfId="1" applyNumberFormat="1" applyFont="1" applyFill="1" applyBorder="1" applyAlignment="1">
      <alignment horizontal="center" vertical="center" shrinkToFit="1"/>
    </xf>
    <xf numFmtId="0" fontId="0" fillId="0" borderId="26" xfId="0" applyBorder="1"/>
    <xf numFmtId="179" fontId="0" fillId="0" borderId="15" xfId="0" applyNumberFormat="1" applyBorder="1"/>
    <xf numFmtId="0" fontId="8" fillId="0" borderId="1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center" vertical="center" shrinkToFit="1"/>
    </xf>
    <xf numFmtId="176" fontId="6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0" fillId="0" borderId="0" xfId="0" applyBorder="1"/>
    <xf numFmtId="14" fontId="0" fillId="0" borderId="15" xfId="0" applyNumberFormat="1" applyBorder="1" applyAlignment="1">
      <alignment horizontal="center"/>
    </xf>
    <xf numFmtId="0" fontId="0" fillId="0" borderId="28" xfId="0" applyBorder="1"/>
    <xf numFmtId="0" fontId="0" fillId="0" borderId="15" xfId="0" applyBorder="1" applyAlignment="1">
      <alignment horizontal="center"/>
    </xf>
    <xf numFmtId="176" fontId="0" fillId="0" borderId="15" xfId="0" applyNumberFormat="1" applyBorder="1" applyAlignment="1">
      <alignment horizontal="center"/>
    </xf>
    <xf numFmtId="180" fontId="8" fillId="9" borderId="3" xfId="0" applyNumberFormat="1" applyFont="1" applyFill="1" applyBorder="1" applyAlignment="1">
      <alignment horizontal="center" vertical="center" shrinkToFit="1"/>
    </xf>
    <xf numFmtId="0" fontId="8" fillId="9" borderId="30" xfId="0" applyNumberFormat="1" applyFont="1" applyFill="1" applyBorder="1" applyAlignment="1">
      <alignment horizontal="center" vertical="center" shrinkToFit="1"/>
    </xf>
    <xf numFmtId="0" fontId="8" fillId="9" borderId="4" xfId="0" applyNumberFormat="1" applyFont="1" applyFill="1" applyBorder="1" applyAlignment="1">
      <alignment horizontal="center" vertical="center" shrinkToFit="1"/>
    </xf>
    <xf numFmtId="181" fontId="11" fillId="0" borderId="11" xfId="0" applyNumberFormat="1" applyFont="1" applyBorder="1" applyAlignment="1">
      <alignment horizontal="center" vertical="center" shrinkToFit="1"/>
    </xf>
    <xf numFmtId="181" fontId="11" fillId="0" borderId="15" xfId="0" applyNumberFormat="1" applyFont="1" applyBorder="1" applyAlignment="1">
      <alignment horizontal="center" vertical="center" shrinkToFit="1"/>
    </xf>
    <xf numFmtId="0" fontId="16" fillId="11" borderId="9" xfId="0" applyFont="1" applyFill="1" applyBorder="1" applyAlignment="1">
      <alignment horizontal="center" vertical="center" shrinkToFit="1"/>
    </xf>
    <xf numFmtId="0" fontId="16" fillId="11" borderId="9" xfId="0" applyFont="1" applyFill="1" applyBorder="1" applyAlignment="1">
      <alignment vertical="center" shrinkToFit="1"/>
    </xf>
    <xf numFmtId="176" fontId="0" fillId="0" borderId="15" xfId="0" applyNumberFormat="1" applyBorder="1"/>
    <xf numFmtId="0" fontId="8" fillId="9" borderId="3" xfId="0" applyNumberFormat="1" applyFont="1" applyFill="1" applyBorder="1" applyAlignment="1">
      <alignment horizontal="center" vertical="center" shrinkToFit="1"/>
    </xf>
    <xf numFmtId="0" fontId="11" fillId="12" borderId="29" xfId="0" applyNumberFormat="1" applyFont="1" applyFill="1" applyBorder="1" applyAlignment="1">
      <alignment horizontal="center" vertical="center" shrinkToFit="1"/>
    </xf>
    <xf numFmtId="0" fontId="11" fillId="12" borderId="27" xfId="0" applyNumberFormat="1" applyFont="1" applyFill="1" applyBorder="1" applyAlignment="1">
      <alignment horizontal="center" vertical="center" shrinkToFit="1"/>
    </xf>
    <xf numFmtId="178" fontId="11" fillId="12" borderId="8" xfId="0" applyNumberFormat="1" applyFont="1" applyFill="1" applyBorder="1" applyAlignment="1">
      <alignment horizontal="center" vertical="center" shrinkToFit="1"/>
    </xf>
    <xf numFmtId="178" fontId="11" fillId="12" borderId="9" xfId="0" applyNumberFormat="1" applyFont="1" applyFill="1" applyBorder="1" applyAlignment="1">
      <alignment horizontal="center" vertical="center" shrinkToFit="1"/>
    </xf>
    <xf numFmtId="180" fontId="0" fillId="0" borderId="15" xfId="0" applyNumberFormat="1" applyBorder="1"/>
    <xf numFmtId="0" fontId="8" fillId="0" borderId="18" xfId="0" applyNumberFormat="1" applyFont="1" applyBorder="1" applyAlignment="1">
      <alignment horizontal="center" vertical="center" shrinkToFit="1"/>
    </xf>
    <xf numFmtId="0" fontId="10" fillId="0" borderId="10" xfId="0" applyNumberFormat="1" applyFont="1" applyBorder="1" applyAlignment="1">
      <alignment horizontal="center" vertical="center" shrinkToFit="1"/>
    </xf>
    <xf numFmtId="0" fontId="0" fillId="0" borderId="15" xfId="0" applyNumberFormat="1" applyBorder="1"/>
    <xf numFmtId="0" fontId="0" fillId="0" borderId="31" xfId="0" applyBorder="1"/>
    <xf numFmtId="0" fontId="0" fillId="0" borderId="32" xfId="0" applyBorder="1"/>
    <xf numFmtId="0" fontId="11" fillId="0" borderId="11" xfId="0" applyNumberFormat="1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0" fillId="0" borderId="15" xfId="0" applyFill="1" applyBorder="1"/>
    <xf numFmtId="0" fontId="0" fillId="0" borderId="15" xfId="0" applyBorder="1" applyAlignment="1"/>
    <xf numFmtId="0" fontId="0" fillId="0" borderId="38" xfId="0" applyBorder="1"/>
    <xf numFmtId="0" fontId="0" fillId="0" borderId="43" xfId="0" applyFill="1" applyBorder="1"/>
    <xf numFmtId="0" fontId="8" fillId="0" borderId="11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178" fontId="0" fillId="0" borderId="15" xfId="0" applyNumberFormat="1" applyBorder="1"/>
    <xf numFmtId="0" fontId="19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 shrinkToFit="1"/>
    </xf>
    <xf numFmtId="0" fontId="10" fillId="5" borderId="2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14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8" fillId="12" borderId="19" xfId="0" applyNumberFormat="1" applyFont="1" applyFill="1" applyBorder="1" applyAlignment="1">
      <alignment horizontal="center" vertical="center" shrinkToFit="1"/>
    </xf>
    <xf numFmtId="0" fontId="8" fillId="12" borderId="20" xfId="0" applyNumberFormat="1" applyFont="1" applyFill="1" applyBorder="1" applyAlignment="1">
      <alignment horizontal="center" vertical="center" shrinkToFit="1"/>
    </xf>
    <xf numFmtId="0" fontId="8" fillId="12" borderId="21" xfId="0" applyNumberFormat="1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0" fontId="6" fillId="2" borderId="1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176" fontId="6" fillId="2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176" fontId="6" fillId="3" borderId="0" xfId="0" applyNumberFormat="1" applyFont="1" applyFill="1" applyAlignment="1">
      <alignment horizontal="left" vertical="center" shrinkToFit="1"/>
    </xf>
    <xf numFmtId="0" fontId="21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56" fontId="6" fillId="2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</cellXfs>
  <cellStyles count="4">
    <cellStyle name="パーセント" xfId="1" builtinId="5"/>
    <cellStyle name="標準" xfId="0" builtinId="0"/>
    <cellStyle name="標準 2" xfId="2"/>
    <cellStyle name="標準 3 2" xfId="3"/>
  </cellStyles>
  <dxfs count="58"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R108"/>
  <sheetViews>
    <sheetView view="pageBreakPreview" zoomScale="95" zoomScaleNormal="95" zoomScaleSheetLayoutView="95" workbookViewId="0">
      <selection activeCell="AM74" sqref="AM74"/>
    </sheetView>
  </sheetViews>
  <sheetFormatPr defaultRowHeight="18.75"/>
  <cols>
    <col min="2" max="32" width="3.75" customWidth="1"/>
    <col min="41" max="41" width="11.125" bestFit="1" customWidth="1"/>
  </cols>
  <sheetData>
    <row r="1" spans="1:44" ht="32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P1" s="16"/>
    </row>
    <row r="2" spans="1:44" ht="28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23">
        <v>45869</v>
      </c>
      <c r="AC2" s="123"/>
      <c r="AD2" s="123"/>
      <c r="AE2" s="123"/>
      <c r="AF2" s="123"/>
      <c r="AG2" s="123"/>
      <c r="AH2" s="123"/>
      <c r="AI2" s="123"/>
      <c r="AJ2" s="123"/>
      <c r="AK2" s="2"/>
      <c r="AP2" s="16" t="s">
        <v>14</v>
      </c>
      <c r="AQ2" s="44" t="s">
        <v>32</v>
      </c>
      <c r="AR2" s="44" t="s">
        <v>0</v>
      </c>
    </row>
    <row r="3" spans="1:44" ht="28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24" t="str">
        <f>VLOOKUP(C5,AQ2:AR4,2,FALSE)</f>
        <v>（休日取得実施報告）</v>
      </c>
      <c r="AC3" s="124"/>
      <c r="AD3" s="124"/>
      <c r="AE3" s="124"/>
      <c r="AF3" s="124"/>
      <c r="AG3" s="124"/>
      <c r="AH3" s="124"/>
      <c r="AI3" s="124"/>
      <c r="AJ3" s="124"/>
      <c r="AK3" s="4"/>
      <c r="AP3" s="16" t="s">
        <v>15</v>
      </c>
      <c r="AQ3" s="44" t="s">
        <v>33</v>
      </c>
      <c r="AR3" s="44" t="s">
        <v>35</v>
      </c>
    </row>
    <row r="4" spans="1:44" ht="28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"/>
      <c r="AC4" s="3"/>
      <c r="AD4" s="1"/>
      <c r="AE4" s="3"/>
      <c r="AF4" s="3"/>
      <c r="AG4" s="3"/>
      <c r="AH4" s="3"/>
      <c r="AI4" s="3"/>
      <c r="AJ4" s="3"/>
      <c r="AK4" s="4"/>
      <c r="AP4" s="16" t="s">
        <v>16</v>
      </c>
      <c r="AQ4" s="44" t="s">
        <v>34</v>
      </c>
      <c r="AR4" s="44" t="s">
        <v>36</v>
      </c>
    </row>
    <row r="5" spans="1:44" ht="28.5">
      <c r="A5" s="1"/>
      <c r="B5" s="4"/>
      <c r="C5" s="125" t="s">
        <v>34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4"/>
      <c r="AP5" s="16" t="s">
        <v>21</v>
      </c>
    </row>
    <row r="6" spans="1:44" ht="29.25" thickBo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"/>
      <c r="AJ6" s="3"/>
      <c r="AK6" s="4"/>
      <c r="AP6" s="81" t="s">
        <v>79</v>
      </c>
    </row>
    <row r="7" spans="1:44" ht="28.5">
      <c r="A7" s="1"/>
      <c r="B7" s="6"/>
      <c r="C7" s="6"/>
      <c r="D7" s="126" t="s">
        <v>1</v>
      </c>
      <c r="E7" s="126"/>
      <c r="F7" s="126"/>
      <c r="G7" s="126" t="s">
        <v>2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2"/>
      <c r="AM7" s="88" t="s">
        <v>77</v>
      </c>
      <c r="AN7" s="89"/>
      <c r="AO7" s="89"/>
      <c r="AP7" s="89"/>
      <c r="AQ7" s="90"/>
    </row>
    <row r="8" spans="1:44" ht="28.5">
      <c r="A8" s="1"/>
      <c r="B8" s="6"/>
      <c r="C8" s="6"/>
      <c r="D8" s="126" t="s">
        <v>3</v>
      </c>
      <c r="E8" s="126"/>
      <c r="F8" s="126"/>
      <c r="G8" s="127">
        <v>45869</v>
      </c>
      <c r="H8" s="127"/>
      <c r="I8" s="127"/>
      <c r="J8" s="127"/>
      <c r="K8" s="127"/>
      <c r="L8" s="127"/>
      <c r="M8" s="127"/>
      <c r="N8" s="127"/>
      <c r="O8" s="126" t="s">
        <v>4</v>
      </c>
      <c r="P8" s="126"/>
      <c r="Q8" s="127">
        <v>46127</v>
      </c>
      <c r="R8" s="127"/>
      <c r="S8" s="127"/>
      <c r="T8" s="127"/>
      <c r="U8" s="127"/>
      <c r="V8" s="127"/>
      <c r="W8" s="127"/>
      <c r="X8" s="127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99"/>
      <c r="AK8" s="99"/>
      <c r="AM8" s="91"/>
      <c r="AN8" s="92"/>
      <c r="AO8" s="92"/>
      <c r="AP8" s="92"/>
      <c r="AQ8" s="93"/>
    </row>
    <row r="9" spans="1:44" ht="28.5">
      <c r="A9" s="1"/>
      <c r="B9" s="6"/>
      <c r="C9" s="6"/>
      <c r="D9" s="99"/>
      <c r="E9" s="99"/>
      <c r="F9" s="6" t="s">
        <v>6</v>
      </c>
      <c r="G9" s="119" t="s">
        <v>7</v>
      </c>
      <c r="H9" s="119"/>
      <c r="I9" s="119"/>
      <c r="J9" s="128">
        <v>45874</v>
      </c>
      <c r="K9" s="128"/>
      <c r="L9" s="128"/>
      <c r="M9" s="128"/>
      <c r="N9" s="128"/>
      <c r="O9" s="1" t="s">
        <v>8</v>
      </c>
      <c r="P9" s="119" t="s">
        <v>9</v>
      </c>
      <c r="Q9" s="119"/>
      <c r="R9" s="119"/>
      <c r="S9" s="119"/>
      <c r="T9" s="119"/>
      <c r="U9" s="119"/>
      <c r="V9" s="128">
        <v>46122</v>
      </c>
      <c r="W9" s="128"/>
      <c r="X9" s="128"/>
      <c r="Y9" s="128"/>
      <c r="Z9" s="128"/>
      <c r="AA9" s="6" t="s">
        <v>10</v>
      </c>
      <c r="AB9" s="6"/>
      <c r="AC9" s="6"/>
      <c r="AD9" s="6"/>
      <c r="AE9" s="6"/>
      <c r="AF9" s="6"/>
      <c r="AG9" s="6"/>
      <c r="AH9" s="6"/>
      <c r="AI9" s="6"/>
      <c r="AJ9" s="99"/>
      <c r="AK9" s="99"/>
      <c r="AM9" s="91"/>
      <c r="AN9" s="92"/>
      <c r="AO9" s="92"/>
      <c r="AP9" s="92"/>
      <c r="AQ9" s="93"/>
    </row>
    <row r="10" spans="1:44" ht="29.25" thickBot="1">
      <c r="A10" s="1"/>
      <c r="B10" s="1"/>
      <c r="C10" s="6"/>
      <c r="D10" s="6"/>
      <c r="E10" s="6"/>
      <c r="F10" s="6"/>
      <c r="G10" s="119"/>
      <c r="H10" s="119"/>
      <c r="I10" s="119"/>
      <c r="J10" s="120"/>
      <c r="K10" s="120"/>
      <c r="L10" s="120"/>
      <c r="M10" s="120"/>
      <c r="N10" s="120"/>
      <c r="O10" s="1"/>
      <c r="P10" s="119"/>
      <c r="Q10" s="119"/>
      <c r="R10" s="119"/>
      <c r="S10" s="119"/>
      <c r="T10" s="119"/>
      <c r="U10" s="119"/>
      <c r="V10" s="120"/>
      <c r="W10" s="120"/>
      <c r="X10" s="120"/>
      <c r="Y10" s="120"/>
      <c r="Z10" s="1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"/>
      <c r="AM10" s="94"/>
      <c r="AN10" s="95"/>
      <c r="AO10" s="95"/>
      <c r="AP10" s="95"/>
      <c r="AQ10" s="96"/>
    </row>
    <row r="11" spans="1:44" ht="29.25" thickBot="1">
      <c r="A11" s="1"/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21"/>
      <c r="AH11" s="121"/>
      <c r="AI11" s="121"/>
      <c r="AJ11" s="121"/>
      <c r="AK11" s="121"/>
      <c r="AM11" s="85" t="s">
        <v>76</v>
      </c>
      <c r="AN11" s="86"/>
      <c r="AO11" s="86"/>
      <c r="AP11" s="86"/>
      <c r="AQ11" s="87"/>
    </row>
    <row r="12" spans="1:44">
      <c r="A12" s="113"/>
      <c r="B12" s="106">
        <f>MONTH(J9)</f>
        <v>8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8"/>
      <c r="AG12" s="109" t="s">
        <v>5</v>
      </c>
      <c r="AH12" s="110"/>
      <c r="AI12" s="100" t="s">
        <v>11</v>
      </c>
      <c r="AJ12" s="101"/>
      <c r="AK12" s="97" t="s">
        <v>26</v>
      </c>
      <c r="AO12" s="80">
        <f>YEAR(J9)</f>
        <v>2025</v>
      </c>
    </row>
    <row r="13" spans="1:44" ht="19.5" thickBot="1">
      <c r="A13" s="114"/>
      <c r="B13" s="18">
        <f>DATE($AO$12,$AO$13,1)</f>
        <v>45870</v>
      </c>
      <c r="C13" s="19">
        <f>B13+1</f>
        <v>45871</v>
      </c>
      <c r="D13" s="19">
        <f t="shared" ref="D13:AF13" si="0">C13+1</f>
        <v>45872</v>
      </c>
      <c r="E13" s="19">
        <f t="shared" si="0"/>
        <v>45873</v>
      </c>
      <c r="F13" s="19">
        <f t="shared" si="0"/>
        <v>45874</v>
      </c>
      <c r="G13" s="19">
        <f t="shared" si="0"/>
        <v>45875</v>
      </c>
      <c r="H13" s="19">
        <f t="shared" si="0"/>
        <v>45876</v>
      </c>
      <c r="I13" s="19">
        <f t="shared" si="0"/>
        <v>45877</v>
      </c>
      <c r="J13" s="19">
        <f t="shared" si="0"/>
        <v>45878</v>
      </c>
      <c r="K13" s="19">
        <f t="shared" si="0"/>
        <v>45879</v>
      </c>
      <c r="L13" s="19">
        <f t="shared" si="0"/>
        <v>45880</v>
      </c>
      <c r="M13" s="19">
        <f t="shared" si="0"/>
        <v>45881</v>
      </c>
      <c r="N13" s="19">
        <f t="shared" si="0"/>
        <v>45882</v>
      </c>
      <c r="O13" s="19">
        <f t="shared" si="0"/>
        <v>45883</v>
      </c>
      <c r="P13" s="19">
        <f t="shared" si="0"/>
        <v>45884</v>
      </c>
      <c r="Q13" s="19">
        <f t="shared" si="0"/>
        <v>45885</v>
      </c>
      <c r="R13" s="19">
        <f t="shared" si="0"/>
        <v>45886</v>
      </c>
      <c r="S13" s="19">
        <f t="shared" si="0"/>
        <v>45887</v>
      </c>
      <c r="T13" s="19">
        <f t="shared" si="0"/>
        <v>45888</v>
      </c>
      <c r="U13" s="19">
        <f t="shared" si="0"/>
        <v>45889</v>
      </c>
      <c r="V13" s="19">
        <f t="shared" si="0"/>
        <v>45890</v>
      </c>
      <c r="W13" s="19">
        <f t="shared" si="0"/>
        <v>45891</v>
      </c>
      <c r="X13" s="19">
        <f t="shared" si="0"/>
        <v>45892</v>
      </c>
      <c r="Y13" s="19">
        <f t="shared" si="0"/>
        <v>45893</v>
      </c>
      <c r="Z13" s="19">
        <f t="shared" si="0"/>
        <v>45894</v>
      </c>
      <c r="AA13" s="19">
        <f t="shared" si="0"/>
        <v>45895</v>
      </c>
      <c r="AB13" s="19">
        <f t="shared" si="0"/>
        <v>45896</v>
      </c>
      <c r="AC13" s="20">
        <f t="shared" si="0"/>
        <v>45897</v>
      </c>
      <c r="AD13" s="19">
        <f t="shared" si="0"/>
        <v>45898</v>
      </c>
      <c r="AE13" s="19">
        <f t="shared" si="0"/>
        <v>45899</v>
      </c>
      <c r="AF13" s="20">
        <f t="shared" si="0"/>
        <v>45900</v>
      </c>
      <c r="AG13" s="111"/>
      <c r="AH13" s="112"/>
      <c r="AI13" s="102"/>
      <c r="AJ13" s="103"/>
      <c r="AK13" s="98"/>
      <c r="AO13" s="16">
        <f>MONTH(J9)</f>
        <v>8</v>
      </c>
    </row>
    <row r="14" spans="1:44" ht="21">
      <c r="A14" s="7" t="s">
        <v>12</v>
      </c>
      <c r="B14" s="14" t="str">
        <f>IF(B13&gt;=J9,B13,"")</f>
        <v/>
      </c>
      <c r="C14" s="15" t="str">
        <f t="shared" ref="C14:AE14" si="1">IF(C13&lt;$J9,"",IF(B13=EOMONTH(DATE($AO12,$AO13,1),0),"",IF(B13="","",B13+1)))</f>
        <v/>
      </c>
      <c r="D14" s="15" t="str">
        <f t="shared" si="1"/>
        <v/>
      </c>
      <c r="E14" s="15" t="str">
        <f t="shared" si="1"/>
        <v/>
      </c>
      <c r="F14" s="15">
        <f t="shared" si="1"/>
        <v>45874</v>
      </c>
      <c r="G14" s="15">
        <f t="shared" si="1"/>
        <v>45875</v>
      </c>
      <c r="H14" s="15">
        <f t="shared" si="1"/>
        <v>45876</v>
      </c>
      <c r="I14" s="15">
        <f t="shared" si="1"/>
        <v>45877</v>
      </c>
      <c r="J14" s="15">
        <f t="shared" si="1"/>
        <v>45878</v>
      </c>
      <c r="K14" s="15">
        <f t="shared" si="1"/>
        <v>45879</v>
      </c>
      <c r="L14" s="15">
        <f t="shared" si="1"/>
        <v>45880</v>
      </c>
      <c r="M14" s="15">
        <f t="shared" si="1"/>
        <v>45881</v>
      </c>
      <c r="N14" s="15">
        <f t="shared" si="1"/>
        <v>45882</v>
      </c>
      <c r="O14" s="15">
        <f t="shared" si="1"/>
        <v>45883</v>
      </c>
      <c r="P14" s="15">
        <f t="shared" si="1"/>
        <v>45884</v>
      </c>
      <c r="Q14" s="15">
        <f t="shared" si="1"/>
        <v>45885</v>
      </c>
      <c r="R14" s="15">
        <f t="shared" si="1"/>
        <v>45886</v>
      </c>
      <c r="S14" s="15">
        <f t="shared" si="1"/>
        <v>45887</v>
      </c>
      <c r="T14" s="15">
        <f t="shared" si="1"/>
        <v>45888</v>
      </c>
      <c r="U14" s="15">
        <f t="shared" si="1"/>
        <v>45889</v>
      </c>
      <c r="V14" s="15">
        <f t="shared" si="1"/>
        <v>45890</v>
      </c>
      <c r="W14" s="15">
        <f t="shared" si="1"/>
        <v>45891</v>
      </c>
      <c r="X14" s="15">
        <f t="shared" si="1"/>
        <v>45892</v>
      </c>
      <c r="Y14" s="15">
        <f t="shared" si="1"/>
        <v>45893</v>
      </c>
      <c r="Z14" s="15">
        <f t="shared" si="1"/>
        <v>45894</v>
      </c>
      <c r="AA14" s="15">
        <f t="shared" si="1"/>
        <v>45895</v>
      </c>
      <c r="AB14" s="15">
        <f t="shared" si="1"/>
        <v>45896</v>
      </c>
      <c r="AC14" s="15">
        <f t="shared" si="1"/>
        <v>45897</v>
      </c>
      <c r="AD14" s="15">
        <f t="shared" si="1"/>
        <v>45898</v>
      </c>
      <c r="AE14" s="15">
        <f t="shared" si="1"/>
        <v>45899</v>
      </c>
      <c r="AF14" s="15">
        <f>IF(AF13&lt;$J9,"",IF(AE14=EOMONTH(DATE($AO12,$AO13,1),0),"",IF(AE14="","",AE14+1)))</f>
        <v>45900</v>
      </c>
      <c r="AG14" s="41" t="s">
        <v>17</v>
      </c>
      <c r="AH14" s="27">
        <f>+COUNTIFS(B15:AF15,"土")+COUNTIFS(B15:AF15,"日")</f>
        <v>8</v>
      </c>
      <c r="AI14" s="12" t="s">
        <v>19</v>
      </c>
      <c r="AJ14" s="32">
        <f>(COUNTIF(B17:AF17,"休"))</f>
        <v>0</v>
      </c>
      <c r="AK14" s="37" t="s">
        <v>27</v>
      </c>
      <c r="AO14" s="17">
        <f>DATE(AO12,AO13,1)</f>
        <v>45870</v>
      </c>
      <c r="AP14" s="40">
        <f>COUNTIF(B17:AF17,"緊")</f>
        <v>0</v>
      </c>
    </row>
    <row r="15" spans="1:44" ht="21">
      <c r="A15" s="7" t="s">
        <v>13</v>
      </c>
      <c r="B15" s="8" t="str">
        <f>IFERROR(TEXT(WEEKDAY(+B14),"aaa"),"")</f>
        <v/>
      </c>
      <c r="C15" s="9" t="str">
        <f t="shared" ref="C15:AF15" si="2">IFERROR(TEXT(WEEKDAY(+C14),"aaa"),"")</f>
        <v/>
      </c>
      <c r="D15" s="9" t="str">
        <f t="shared" si="2"/>
        <v/>
      </c>
      <c r="E15" s="9" t="str">
        <f t="shared" si="2"/>
        <v/>
      </c>
      <c r="F15" s="9" t="str">
        <f t="shared" si="2"/>
        <v>火</v>
      </c>
      <c r="G15" s="9" t="str">
        <f t="shared" si="2"/>
        <v>水</v>
      </c>
      <c r="H15" s="9" t="str">
        <f t="shared" si="2"/>
        <v>木</v>
      </c>
      <c r="I15" s="9" t="str">
        <f t="shared" si="2"/>
        <v>金</v>
      </c>
      <c r="J15" s="9" t="str">
        <f t="shared" si="2"/>
        <v>土</v>
      </c>
      <c r="K15" s="9" t="str">
        <f t="shared" si="2"/>
        <v>日</v>
      </c>
      <c r="L15" s="9" t="str">
        <f t="shared" si="2"/>
        <v>月</v>
      </c>
      <c r="M15" s="9" t="str">
        <f t="shared" si="2"/>
        <v>火</v>
      </c>
      <c r="N15" s="9" t="str">
        <f t="shared" si="2"/>
        <v>水</v>
      </c>
      <c r="O15" s="9" t="str">
        <f t="shared" si="2"/>
        <v>木</v>
      </c>
      <c r="P15" s="9" t="str">
        <f t="shared" si="2"/>
        <v>金</v>
      </c>
      <c r="Q15" s="9" t="str">
        <f t="shared" si="2"/>
        <v>土</v>
      </c>
      <c r="R15" s="9" t="str">
        <f t="shared" si="2"/>
        <v>日</v>
      </c>
      <c r="S15" s="9" t="str">
        <f t="shared" si="2"/>
        <v>月</v>
      </c>
      <c r="T15" s="9" t="str">
        <f t="shared" si="2"/>
        <v>火</v>
      </c>
      <c r="U15" s="9" t="str">
        <f t="shared" si="2"/>
        <v>水</v>
      </c>
      <c r="V15" s="9" t="str">
        <f t="shared" si="2"/>
        <v>木</v>
      </c>
      <c r="W15" s="9" t="str">
        <f t="shared" si="2"/>
        <v>金</v>
      </c>
      <c r="X15" s="9" t="str">
        <f t="shared" si="2"/>
        <v>土</v>
      </c>
      <c r="Y15" s="9" t="str">
        <f t="shared" si="2"/>
        <v>日</v>
      </c>
      <c r="Z15" s="9" t="str">
        <f t="shared" si="2"/>
        <v>月</v>
      </c>
      <c r="AA15" s="9" t="str">
        <f t="shared" si="2"/>
        <v>火</v>
      </c>
      <c r="AB15" s="9" t="str">
        <f t="shared" si="2"/>
        <v>水</v>
      </c>
      <c r="AC15" s="9" t="str">
        <f t="shared" si="2"/>
        <v>木</v>
      </c>
      <c r="AD15" s="9" t="str">
        <f t="shared" si="2"/>
        <v>金</v>
      </c>
      <c r="AE15" s="9" t="str">
        <f t="shared" si="2"/>
        <v>土</v>
      </c>
      <c r="AF15" s="9" t="str">
        <f t="shared" si="2"/>
        <v>日</v>
      </c>
      <c r="AG15" s="41" t="s">
        <v>23</v>
      </c>
      <c r="AH15" s="27">
        <f>+COUNTIFS(B16:AF16,"夏")+COUNTIFS(B16:AF16,"年")+COUNTIFS(B16:AF16,"中")</f>
        <v>0</v>
      </c>
      <c r="AI15" s="12" t="s">
        <v>22</v>
      </c>
      <c r="AJ15" s="32">
        <f>+COUNTIFS(B17:AF17,"夏")+COUNTIFS(B17:AF17,"年")+COUNTIFS(B17:AF17,"中")+COUNTIFS(B17:AF17,"緊")</f>
        <v>0</v>
      </c>
      <c r="AK15" s="38" t="str">
        <f>IF(AH17=0,"",IF(AH17&gt;0.285,"〇",IF(AH17&gt;=AO15,"○","×")))</f>
        <v/>
      </c>
      <c r="AN15" s="16" t="s">
        <v>31</v>
      </c>
      <c r="AO15" s="40">
        <f>AH14/AH16</f>
        <v>0.29629629629629628</v>
      </c>
      <c r="AP15" s="40">
        <f>(AH14-COUNTIF(B17:AF17,"緊"))/(AH16-COUNTIF(B17:AF17,"緊"))</f>
        <v>0.29629629629629628</v>
      </c>
    </row>
    <row r="16" spans="1:44" ht="21">
      <c r="A16" s="7" t="s">
        <v>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21" t="s">
        <v>24</v>
      </c>
      <c r="AH16" s="25">
        <f>COUNT(B14:AF14)-AH15</f>
        <v>27</v>
      </c>
      <c r="AI16" s="12" t="s">
        <v>25</v>
      </c>
      <c r="AJ16" s="33">
        <f>COUNT(B14:AF14)-AJ15</f>
        <v>27</v>
      </c>
      <c r="AK16" s="35" t="s">
        <v>29</v>
      </c>
    </row>
    <row r="17" spans="1:42" ht="21.75" thickBot="1">
      <c r="A17" s="13" t="s">
        <v>11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  <c r="AG17" s="42" t="s">
        <v>18</v>
      </c>
      <c r="AH17" s="28">
        <f>+COUNTIFS(B16:AF16,"休")/AH16</f>
        <v>0</v>
      </c>
      <c r="AI17" s="43" t="s">
        <v>20</v>
      </c>
      <c r="AJ17" s="34">
        <f>AJ14/AJ16</f>
        <v>0</v>
      </c>
      <c r="AK17" s="36" t="str">
        <f>IF(AJ17=0,"",IF(AJ17&gt;0.285,"○",IF(AJ17&gt;=AO15,"〇",IF(AP14&gt;0,IF(AJ17&gt;=AP15,"○","×"),"×"))))</f>
        <v/>
      </c>
    </row>
    <row r="18" spans="1:42" ht="19.5" thickBot="1">
      <c r="AG18" s="26"/>
      <c r="AH18" s="26"/>
      <c r="AI18" s="26"/>
      <c r="AJ18" s="26"/>
      <c r="AK18" s="26"/>
    </row>
    <row r="19" spans="1:42">
      <c r="A19" s="113"/>
      <c r="B19" s="106">
        <f>MONTH(B21)</f>
        <v>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8"/>
      <c r="AG19" s="109" t="s">
        <v>5</v>
      </c>
      <c r="AH19" s="110"/>
      <c r="AI19" s="100" t="s">
        <v>11</v>
      </c>
      <c r="AJ19" s="101"/>
      <c r="AK19" s="97" t="s">
        <v>26</v>
      </c>
      <c r="AO19" s="16">
        <f>YEAR(B21)</f>
        <v>2025</v>
      </c>
    </row>
    <row r="20" spans="1:42" ht="19.5" thickBot="1">
      <c r="A20" s="114"/>
      <c r="B20" s="29">
        <f>DATE($AO$19,$AO$20,1)</f>
        <v>45901</v>
      </c>
      <c r="C20" s="30">
        <f>B20+1</f>
        <v>45902</v>
      </c>
      <c r="D20" s="30">
        <f t="shared" ref="D20" si="3">C20+1</f>
        <v>45903</v>
      </c>
      <c r="E20" s="30">
        <f t="shared" ref="E20" si="4">D20+1</f>
        <v>45904</v>
      </c>
      <c r="F20" s="30">
        <f t="shared" ref="F20" si="5">E20+1</f>
        <v>45905</v>
      </c>
      <c r="G20" s="30">
        <f t="shared" ref="G20" si="6">F20+1</f>
        <v>45906</v>
      </c>
      <c r="H20" s="30">
        <f t="shared" ref="H20" si="7">G20+1</f>
        <v>45907</v>
      </c>
      <c r="I20" s="30">
        <f t="shared" ref="I20" si="8">H20+1</f>
        <v>45908</v>
      </c>
      <c r="J20" s="30">
        <f t="shared" ref="J20" si="9">I20+1</f>
        <v>45909</v>
      </c>
      <c r="K20" s="30">
        <f t="shared" ref="K20" si="10">J20+1</f>
        <v>45910</v>
      </c>
      <c r="L20" s="30">
        <f t="shared" ref="L20" si="11">K20+1</f>
        <v>45911</v>
      </c>
      <c r="M20" s="30">
        <f t="shared" ref="M20" si="12">L20+1</f>
        <v>45912</v>
      </c>
      <c r="N20" s="30">
        <f t="shared" ref="N20" si="13">M20+1</f>
        <v>45913</v>
      </c>
      <c r="O20" s="30">
        <f t="shared" ref="O20" si="14">N20+1</f>
        <v>45914</v>
      </c>
      <c r="P20" s="30">
        <f t="shared" ref="P20" si="15">O20+1</f>
        <v>45915</v>
      </c>
      <c r="Q20" s="30">
        <f t="shared" ref="Q20" si="16">P20+1</f>
        <v>45916</v>
      </c>
      <c r="R20" s="30">
        <f t="shared" ref="R20" si="17">Q20+1</f>
        <v>45917</v>
      </c>
      <c r="S20" s="30">
        <f t="shared" ref="S20" si="18">R20+1</f>
        <v>45918</v>
      </c>
      <c r="T20" s="30">
        <f t="shared" ref="T20" si="19">S20+1</f>
        <v>45919</v>
      </c>
      <c r="U20" s="30">
        <f t="shared" ref="U20" si="20">T20+1</f>
        <v>45920</v>
      </c>
      <c r="V20" s="30">
        <f t="shared" ref="V20" si="21">U20+1</f>
        <v>45921</v>
      </c>
      <c r="W20" s="30">
        <f t="shared" ref="W20" si="22">V20+1</f>
        <v>45922</v>
      </c>
      <c r="X20" s="30">
        <f t="shared" ref="X20" si="23">W20+1</f>
        <v>45923</v>
      </c>
      <c r="Y20" s="30">
        <f t="shared" ref="Y20" si="24">X20+1</f>
        <v>45924</v>
      </c>
      <c r="Z20" s="30">
        <f t="shared" ref="Z20" si="25">Y20+1</f>
        <v>45925</v>
      </c>
      <c r="AA20" s="30">
        <f t="shared" ref="AA20" si="26">Z20+1</f>
        <v>45926</v>
      </c>
      <c r="AB20" s="30">
        <f t="shared" ref="AB20" si="27">AA20+1</f>
        <v>45927</v>
      </c>
      <c r="AC20" s="31">
        <f t="shared" ref="AC20" si="28">AB20+1</f>
        <v>45928</v>
      </c>
      <c r="AD20" s="30">
        <f t="shared" ref="AD20" si="29">AC20+1</f>
        <v>45929</v>
      </c>
      <c r="AE20" s="30">
        <f t="shared" ref="AE20" si="30">AD20+1</f>
        <v>45930</v>
      </c>
      <c r="AF20" s="31">
        <f t="shared" ref="AF20" si="31">AE20+1</f>
        <v>45931</v>
      </c>
      <c r="AG20" s="111"/>
      <c r="AH20" s="112"/>
      <c r="AI20" s="102"/>
      <c r="AJ20" s="103"/>
      <c r="AK20" s="98"/>
      <c r="AO20" s="39">
        <f>MONTH(B21)</f>
        <v>9</v>
      </c>
      <c r="AP20" s="16">
        <f>COUNTIF(B24:AF24,"緊")</f>
        <v>0</v>
      </c>
    </row>
    <row r="21" spans="1:42" ht="21">
      <c r="A21" s="7" t="s">
        <v>12</v>
      </c>
      <c r="B21" s="14">
        <f>IF(EDATE(B13,1)&gt;$V$9,"",EDATE(B13,1))</f>
        <v>45901</v>
      </c>
      <c r="C21" s="15">
        <f t="shared" ref="C21:AE21" si="32">IF(C20&gt;$V9,"",IF(B21=EOMONTH(DATE($AO19,$AO20,1),0),"",IF(B21="","",B21+1)))</f>
        <v>45902</v>
      </c>
      <c r="D21" s="15">
        <f t="shared" si="32"/>
        <v>45903</v>
      </c>
      <c r="E21" s="15">
        <f t="shared" si="32"/>
        <v>45904</v>
      </c>
      <c r="F21" s="15">
        <f t="shared" si="32"/>
        <v>45905</v>
      </c>
      <c r="G21" s="15">
        <f t="shared" si="32"/>
        <v>45906</v>
      </c>
      <c r="H21" s="15">
        <f t="shared" si="32"/>
        <v>45907</v>
      </c>
      <c r="I21" s="15">
        <f t="shared" si="32"/>
        <v>45908</v>
      </c>
      <c r="J21" s="15">
        <f t="shared" si="32"/>
        <v>45909</v>
      </c>
      <c r="K21" s="15">
        <f t="shared" si="32"/>
        <v>45910</v>
      </c>
      <c r="L21" s="15">
        <f t="shared" si="32"/>
        <v>45911</v>
      </c>
      <c r="M21" s="15">
        <f t="shared" si="32"/>
        <v>45912</v>
      </c>
      <c r="N21" s="15">
        <f t="shared" si="32"/>
        <v>45913</v>
      </c>
      <c r="O21" s="15">
        <f t="shared" si="32"/>
        <v>45914</v>
      </c>
      <c r="P21" s="15">
        <f t="shared" si="32"/>
        <v>45915</v>
      </c>
      <c r="Q21" s="15">
        <f t="shared" si="32"/>
        <v>45916</v>
      </c>
      <c r="R21" s="15">
        <f t="shared" si="32"/>
        <v>45917</v>
      </c>
      <c r="S21" s="15">
        <f t="shared" si="32"/>
        <v>45918</v>
      </c>
      <c r="T21" s="15">
        <f t="shared" si="32"/>
        <v>45919</v>
      </c>
      <c r="U21" s="15">
        <f t="shared" si="32"/>
        <v>45920</v>
      </c>
      <c r="V21" s="15">
        <f t="shared" si="32"/>
        <v>45921</v>
      </c>
      <c r="W21" s="15">
        <f t="shared" si="32"/>
        <v>45922</v>
      </c>
      <c r="X21" s="15">
        <f t="shared" si="32"/>
        <v>45923</v>
      </c>
      <c r="Y21" s="15">
        <f t="shared" si="32"/>
        <v>45924</v>
      </c>
      <c r="Z21" s="15">
        <f t="shared" si="32"/>
        <v>45925</v>
      </c>
      <c r="AA21" s="15">
        <f t="shared" si="32"/>
        <v>45926</v>
      </c>
      <c r="AB21" s="15">
        <f t="shared" si="32"/>
        <v>45927</v>
      </c>
      <c r="AC21" s="15">
        <f t="shared" si="32"/>
        <v>45928</v>
      </c>
      <c r="AD21" s="15">
        <f t="shared" si="32"/>
        <v>45929</v>
      </c>
      <c r="AE21" s="15">
        <f t="shared" si="32"/>
        <v>45930</v>
      </c>
      <c r="AF21" s="15" t="str">
        <f>IF(AF20&gt;$V9,"",IF(AE21=EOMONTH(DATE($AO19,$AO20,1),0),"",IF(AE21="","",AE21+1)))</f>
        <v/>
      </c>
      <c r="AG21" s="82" t="s">
        <v>17</v>
      </c>
      <c r="AH21" s="27">
        <f>+COUNTIFS(B22:AF22,"土")+COUNTIFS(B22:AF22,"日")</f>
        <v>8</v>
      </c>
      <c r="AI21" s="12" t="s">
        <v>69</v>
      </c>
      <c r="AJ21" s="32">
        <f>(COUNTIF(B24:AF24,"休"))</f>
        <v>0</v>
      </c>
      <c r="AK21" s="37" t="s">
        <v>28</v>
      </c>
      <c r="AN21" s="16" t="s">
        <v>31</v>
      </c>
      <c r="AO21" s="40">
        <f>AH21/AH23</f>
        <v>0.26666666666666666</v>
      </c>
      <c r="AP21" s="40">
        <f>(AH21-COUNTIF(B24:AF24,"緊"))/(AH23-COUNTIF(B24:AF24,"緊"))</f>
        <v>0.26666666666666666</v>
      </c>
    </row>
    <row r="22" spans="1:42" ht="21">
      <c r="A22" s="7" t="s">
        <v>13</v>
      </c>
      <c r="B22" s="8" t="str">
        <f>IFERROR(TEXT(WEEKDAY(+B21),"aaa"),"")</f>
        <v>月</v>
      </c>
      <c r="C22" s="9" t="str">
        <f t="shared" ref="C22:AF22" si="33">IFERROR(TEXT(WEEKDAY(+C21),"aaa"),"")</f>
        <v>火</v>
      </c>
      <c r="D22" s="9" t="str">
        <f t="shared" si="33"/>
        <v>水</v>
      </c>
      <c r="E22" s="9" t="str">
        <f t="shared" si="33"/>
        <v>木</v>
      </c>
      <c r="F22" s="9" t="str">
        <f t="shared" si="33"/>
        <v>金</v>
      </c>
      <c r="G22" s="9" t="str">
        <f t="shared" si="33"/>
        <v>土</v>
      </c>
      <c r="H22" s="9" t="str">
        <f t="shared" si="33"/>
        <v>日</v>
      </c>
      <c r="I22" s="9" t="str">
        <f t="shared" si="33"/>
        <v>月</v>
      </c>
      <c r="J22" s="9" t="str">
        <f t="shared" si="33"/>
        <v>火</v>
      </c>
      <c r="K22" s="9" t="str">
        <f t="shared" si="33"/>
        <v>水</v>
      </c>
      <c r="L22" s="9" t="str">
        <f t="shared" si="33"/>
        <v>木</v>
      </c>
      <c r="M22" s="9" t="str">
        <f t="shared" si="33"/>
        <v>金</v>
      </c>
      <c r="N22" s="9" t="str">
        <f t="shared" si="33"/>
        <v>土</v>
      </c>
      <c r="O22" s="9" t="str">
        <f t="shared" si="33"/>
        <v>日</v>
      </c>
      <c r="P22" s="9" t="str">
        <f t="shared" si="33"/>
        <v>月</v>
      </c>
      <c r="Q22" s="9" t="str">
        <f t="shared" si="33"/>
        <v>火</v>
      </c>
      <c r="R22" s="9" t="str">
        <f t="shared" si="33"/>
        <v>水</v>
      </c>
      <c r="S22" s="9" t="str">
        <f t="shared" si="33"/>
        <v>木</v>
      </c>
      <c r="T22" s="9" t="str">
        <f t="shared" si="33"/>
        <v>金</v>
      </c>
      <c r="U22" s="9" t="str">
        <f t="shared" si="33"/>
        <v>土</v>
      </c>
      <c r="V22" s="9" t="str">
        <f t="shared" si="33"/>
        <v>日</v>
      </c>
      <c r="W22" s="9" t="str">
        <f t="shared" si="33"/>
        <v>月</v>
      </c>
      <c r="X22" s="9" t="str">
        <f t="shared" si="33"/>
        <v>火</v>
      </c>
      <c r="Y22" s="9" t="str">
        <f t="shared" si="33"/>
        <v>水</v>
      </c>
      <c r="Z22" s="9" t="str">
        <f t="shared" si="33"/>
        <v>木</v>
      </c>
      <c r="AA22" s="9" t="str">
        <f t="shared" si="33"/>
        <v>金</v>
      </c>
      <c r="AB22" s="9" t="str">
        <f t="shared" si="33"/>
        <v>土</v>
      </c>
      <c r="AC22" s="9" t="str">
        <f t="shared" si="33"/>
        <v>日</v>
      </c>
      <c r="AD22" s="9" t="str">
        <f t="shared" si="33"/>
        <v>月</v>
      </c>
      <c r="AE22" s="9" t="str">
        <f t="shared" si="33"/>
        <v>火</v>
      </c>
      <c r="AF22" s="9" t="str">
        <f t="shared" si="33"/>
        <v/>
      </c>
      <c r="AG22" s="82" t="s">
        <v>23</v>
      </c>
      <c r="AH22" s="27">
        <f>+COUNTIFS(B23:AF23,"夏")+COUNTIFS(B23:AF23,"年")+COUNTIFS(B23:AF23,"中")</f>
        <v>0</v>
      </c>
      <c r="AI22" s="12" t="s">
        <v>71</v>
      </c>
      <c r="AJ22" s="32">
        <f>+COUNTIFS(B24:AF24,"夏")+COUNTIFS(B24:AF24,"年")+COUNTIFS(B24:AF24,"中")+COUNTIFS(B24:AF24,"緊")</f>
        <v>0</v>
      </c>
      <c r="AK22" s="38" t="str">
        <f>IF(AH24=0,"要確認",IF(AH24&gt;0.285,"〇",IF(AH24&gt;=AO21,"○","×")))</f>
        <v>要確認</v>
      </c>
    </row>
    <row r="23" spans="1:42" ht="21">
      <c r="A23" s="7" t="s">
        <v>5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82" t="s">
        <v>24</v>
      </c>
      <c r="AH23" s="25">
        <f>COUNT(B21:AF21)-AH22</f>
        <v>30</v>
      </c>
      <c r="AI23" s="12" t="s">
        <v>73</v>
      </c>
      <c r="AJ23" s="33">
        <f>COUNT(B21:AF21)-AJ22</f>
        <v>30</v>
      </c>
      <c r="AK23" s="35" t="s">
        <v>30</v>
      </c>
    </row>
    <row r="24" spans="1:42" ht="21.75" thickBot="1">
      <c r="A24" s="13" t="s">
        <v>11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4"/>
      <c r="AG24" s="83" t="s">
        <v>18</v>
      </c>
      <c r="AH24" s="28">
        <f>+COUNTIFS(B23:AF23,"休")/AH23</f>
        <v>0</v>
      </c>
      <c r="AI24" s="43" t="s">
        <v>75</v>
      </c>
      <c r="AJ24" s="34">
        <f>AJ21/AJ23</f>
        <v>0</v>
      </c>
      <c r="AK24" s="36" t="str">
        <f>IF(AJ24=0,"",IF(AJ24&gt;0.285,"○",IF(AJ24&gt;=AO21,"〇",IF(AP20&gt;0,IF(AJ24&gt;=AP21,"○","×"),"×"))))</f>
        <v/>
      </c>
    </row>
    <row r="25" spans="1:42" ht="19.5" thickBot="1">
      <c r="AG25" s="26"/>
      <c r="AH25" s="26"/>
      <c r="AI25" s="26"/>
      <c r="AJ25" s="26"/>
      <c r="AK25" s="26"/>
    </row>
    <row r="26" spans="1:42">
      <c r="A26" s="113"/>
      <c r="B26" s="106">
        <f>MONTH(B28)</f>
        <v>10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8"/>
      <c r="AG26" s="109" t="s">
        <v>5</v>
      </c>
      <c r="AH26" s="110"/>
      <c r="AI26" s="100" t="s">
        <v>11</v>
      </c>
      <c r="AJ26" s="101"/>
      <c r="AK26" s="97" t="s">
        <v>26</v>
      </c>
      <c r="AO26" s="16">
        <f>YEAR(B28)</f>
        <v>2025</v>
      </c>
    </row>
    <row r="27" spans="1:42" ht="19.5" thickBot="1">
      <c r="A27" s="114"/>
      <c r="B27" s="18">
        <f>DATE($AO$26,$AO$27,1)</f>
        <v>45931</v>
      </c>
      <c r="C27" s="19">
        <f>B27+1</f>
        <v>45932</v>
      </c>
      <c r="D27" s="19">
        <f t="shared" ref="D27" si="34">C27+1</f>
        <v>45933</v>
      </c>
      <c r="E27" s="19">
        <f t="shared" ref="E27" si="35">D27+1</f>
        <v>45934</v>
      </c>
      <c r="F27" s="19">
        <f t="shared" ref="F27" si="36">E27+1</f>
        <v>45935</v>
      </c>
      <c r="G27" s="19">
        <f t="shared" ref="G27" si="37">F27+1</f>
        <v>45936</v>
      </c>
      <c r="H27" s="19">
        <f t="shared" ref="H27" si="38">G27+1</f>
        <v>45937</v>
      </c>
      <c r="I27" s="19">
        <f t="shared" ref="I27" si="39">H27+1</f>
        <v>45938</v>
      </c>
      <c r="J27" s="19">
        <f t="shared" ref="J27" si="40">I27+1</f>
        <v>45939</v>
      </c>
      <c r="K27" s="19">
        <f t="shared" ref="K27" si="41">J27+1</f>
        <v>45940</v>
      </c>
      <c r="L27" s="19">
        <f t="shared" ref="L27" si="42">K27+1</f>
        <v>45941</v>
      </c>
      <c r="M27" s="19">
        <f t="shared" ref="M27" si="43">L27+1</f>
        <v>45942</v>
      </c>
      <c r="N27" s="19">
        <f t="shared" ref="N27" si="44">M27+1</f>
        <v>45943</v>
      </c>
      <c r="O27" s="19">
        <f t="shared" ref="O27" si="45">N27+1</f>
        <v>45944</v>
      </c>
      <c r="P27" s="19">
        <f t="shared" ref="P27" si="46">O27+1</f>
        <v>45945</v>
      </c>
      <c r="Q27" s="19">
        <f t="shared" ref="Q27" si="47">P27+1</f>
        <v>45946</v>
      </c>
      <c r="R27" s="19">
        <f t="shared" ref="R27" si="48">Q27+1</f>
        <v>45947</v>
      </c>
      <c r="S27" s="19">
        <f t="shared" ref="S27" si="49">R27+1</f>
        <v>45948</v>
      </c>
      <c r="T27" s="19">
        <f t="shared" ref="T27" si="50">S27+1</f>
        <v>45949</v>
      </c>
      <c r="U27" s="19">
        <f t="shared" ref="U27" si="51">T27+1</f>
        <v>45950</v>
      </c>
      <c r="V27" s="19">
        <f t="shared" ref="V27" si="52">U27+1</f>
        <v>45951</v>
      </c>
      <c r="W27" s="19">
        <f t="shared" ref="W27" si="53">V27+1</f>
        <v>45952</v>
      </c>
      <c r="X27" s="19">
        <f t="shared" ref="X27" si="54">W27+1</f>
        <v>45953</v>
      </c>
      <c r="Y27" s="19">
        <f t="shared" ref="Y27" si="55">X27+1</f>
        <v>45954</v>
      </c>
      <c r="Z27" s="19">
        <f t="shared" ref="Z27" si="56">Y27+1</f>
        <v>45955</v>
      </c>
      <c r="AA27" s="19">
        <f t="shared" ref="AA27" si="57">Z27+1</f>
        <v>45956</v>
      </c>
      <c r="AB27" s="19">
        <f t="shared" ref="AB27" si="58">AA27+1</f>
        <v>45957</v>
      </c>
      <c r="AC27" s="20">
        <f t="shared" ref="AC27" si="59">AB27+1</f>
        <v>45958</v>
      </c>
      <c r="AD27" s="19">
        <f t="shared" ref="AD27" si="60">AC27+1</f>
        <v>45959</v>
      </c>
      <c r="AE27" s="19">
        <f t="shared" ref="AE27" si="61">AD27+1</f>
        <v>45960</v>
      </c>
      <c r="AF27" s="20">
        <f t="shared" ref="AF27" si="62">AE27+1</f>
        <v>45961</v>
      </c>
      <c r="AG27" s="111"/>
      <c r="AH27" s="112"/>
      <c r="AI27" s="102"/>
      <c r="AJ27" s="103"/>
      <c r="AK27" s="98"/>
      <c r="AO27" s="16">
        <f>MONTH(B28)</f>
        <v>10</v>
      </c>
      <c r="AP27" s="16">
        <f>COUNTIF(B31:AF31,"緊")</f>
        <v>0</v>
      </c>
    </row>
    <row r="28" spans="1:42" ht="21">
      <c r="A28" s="7" t="s">
        <v>12</v>
      </c>
      <c r="B28" s="14">
        <f>IF(EDATE(B20,1)&gt;$V$9,"",EDATE(B20,1))</f>
        <v>45931</v>
      </c>
      <c r="C28" s="15">
        <f t="shared" ref="C28:AE28" si="63">IF(C27&gt;$V9,"",IF(B28=EOMONTH(DATE($AO26,$AO27,1),0),"",IF(B28="","",B28+1)))</f>
        <v>45932</v>
      </c>
      <c r="D28" s="15">
        <f t="shared" si="63"/>
        <v>45933</v>
      </c>
      <c r="E28" s="15">
        <f t="shared" si="63"/>
        <v>45934</v>
      </c>
      <c r="F28" s="15">
        <f t="shared" si="63"/>
        <v>45935</v>
      </c>
      <c r="G28" s="15">
        <f t="shared" si="63"/>
        <v>45936</v>
      </c>
      <c r="H28" s="15">
        <f t="shared" si="63"/>
        <v>45937</v>
      </c>
      <c r="I28" s="15">
        <f t="shared" si="63"/>
        <v>45938</v>
      </c>
      <c r="J28" s="15">
        <f t="shared" si="63"/>
        <v>45939</v>
      </c>
      <c r="K28" s="15">
        <f t="shared" si="63"/>
        <v>45940</v>
      </c>
      <c r="L28" s="15">
        <f t="shared" si="63"/>
        <v>45941</v>
      </c>
      <c r="M28" s="15">
        <f t="shared" si="63"/>
        <v>45942</v>
      </c>
      <c r="N28" s="15">
        <f t="shared" si="63"/>
        <v>45943</v>
      </c>
      <c r="O28" s="15">
        <f t="shared" si="63"/>
        <v>45944</v>
      </c>
      <c r="P28" s="15">
        <f t="shared" si="63"/>
        <v>45945</v>
      </c>
      <c r="Q28" s="15">
        <f t="shared" si="63"/>
        <v>45946</v>
      </c>
      <c r="R28" s="15">
        <f t="shared" si="63"/>
        <v>45947</v>
      </c>
      <c r="S28" s="15">
        <f t="shared" si="63"/>
        <v>45948</v>
      </c>
      <c r="T28" s="15">
        <f t="shared" si="63"/>
        <v>45949</v>
      </c>
      <c r="U28" s="15">
        <f t="shared" si="63"/>
        <v>45950</v>
      </c>
      <c r="V28" s="15">
        <f t="shared" si="63"/>
        <v>45951</v>
      </c>
      <c r="W28" s="15">
        <f t="shared" si="63"/>
        <v>45952</v>
      </c>
      <c r="X28" s="15">
        <f t="shared" si="63"/>
        <v>45953</v>
      </c>
      <c r="Y28" s="15">
        <f t="shared" si="63"/>
        <v>45954</v>
      </c>
      <c r="Z28" s="15">
        <f t="shared" si="63"/>
        <v>45955</v>
      </c>
      <c r="AA28" s="15">
        <f t="shared" si="63"/>
        <v>45956</v>
      </c>
      <c r="AB28" s="15">
        <f t="shared" si="63"/>
        <v>45957</v>
      </c>
      <c r="AC28" s="15">
        <f t="shared" si="63"/>
        <v>45958</v>
      </c>
      <c r="AD28" s="15">
        <f t="shared" si="63"/>
        <v>45959</v>
      </c>
      <c r="AE28" s="15">
        <f t="shared" si="63"/>
        <v>45960</v>
      </c>
      <c r="AF28" s="15">
        <f>IF(AF27&gt;$V9,"",IF(AE28=EOMONTH(DATE($AO26,$AO27,1),0),"",IF(AE28="","",AE28+1)))</f>
        <v>45961</v>
      </c>
      <c r="AG28" s="41" t="s">
        <v>17</v>
      </c>
      <c r="AH28" s="27">
        <f>+COUNTIFS(B29:AF29,"土")+COUNTIFS(B29:AF29,"日")</f>
        <v>8</v>
      </c>
      <c r="AI28" s="12" t="s">
        <v>69</v>
      </c>
      <c r="AJ28" s="32">
        <f>(COUNTIF(B31:AF31,"休"))</f>
        <v>0</v>
      </c>
      <c r="AK28" s="37" t="s">
        <v>28</v>
      </c>
      <c r="AN28" s="16" t="s">
        <v>31</v>
      </c>
      <c r="AO28" s="40">
        <f>AH28/AH30</f>
        <v>0.25806451612903225</v>
      </c>
      <c r="AP28" s="40">
        <f>(AH28-COUNTIF(B31:AF31,"緊"))/(AH30-COUNTIF(B31:AF31,"緊"))</f>
        <v>0.25806451612903225</v>
      </c>
    </row>
    <row r="29" spans="1:42" ht="21">
      <c r="A29" s="7" t="s">
        <v>13</v>
      </c>
      <c r="B29" s="8" t="str">
        <f>IFERROR(TEXT(WEEKDAY(+B28),"aaa"),"")</f>
        <v>水</v>
      </c>
      <c r="C29" s="9" t="str">
        <f t="shared" ref="C29:AF29" si="64">IFERROR(TEXT(WEEKDAY(+C28),"aaa"),"")</f>
        <v>木</v>
      </c>
      <c r="D29" s="9" t="str">
        <f t="shared" si="64"/>
        <v>金</v>
      </c>
      <c r="E29" s="9" t="str">
        <f t="shared" si="64"/>
        <v>土</v>
      </c>
      <c r="F29" s="9" t="str">
        <f t="shared" si="64"/>
        <v>日</v>
      </c>
      <c r="G29" s="9" t="str">
        <f t="shared" si="64"/>
        <v>月</v>
      </c>
      <c r="H29" s="9" t="str">
        <f t="shared" si="64"/>
        <v>火</v>
      </c>
      <c r="I29" s="9" t="str">
        <f t="shared" si="64"/>
        <v>水</v>
      </c>
      <c r="J29" s="9" t="str">
        <f t="shared" si="64"/>
        <v>木</v>
      </c>
      <c r="K29" s="9" t="str">
        <f t="shared" si="64"/>
        <v>金</v>
      </c>
      <c r="L29" s="9" t="str">
        <f t="shared" si="64"/>
        <v>土</v>
      </c>
      <c r="M29" s="9" t="str">
        <f t="shared" si="64"/>
        <v>日</v>
      </c>
      <c r="N29" s="9" t="str">
        <f t="shared" si="64"/>
        <v>月</v>
      </c>
      <c r="O29" s="9" t="str">
        <f t="shared" si="64"/>
        <v>火</v>
      </c>
      <c r="P29" s="9" t="str">
        <f t="shared" si="64"/>
        <v>水</v>
      </c>
      <c r="Q29" s="9" t="str">
        <f t="shared" si="64"/>
        <v>木</v>
      </c>
      <c r="R29" s="9" t="str">
        <f t="shared" si="64"/>
        <v>金</v>
      </c>
      <c r="S29" s="9" t="str">
        <f t="shared" si="64"/>
        <v>土</v>
      </c>
      <c r="T29" s="9" t="str">
        <f t="shared" si="64"/>
        <v>日</v>
      </c>
      <c r="U29" s="9" t="str">
        <f t="shared" si="64"/>
        <v>月</v>
      </c>
      <c r="V29" s="9" t="str">
        <f t="shared" si="64"/>
        <v>火</v>
      </c>
      <c r="W29" s="9" t="str">
        <f t="shared" si="64"/>
        <v>水</v>
      </c>
      <c r="X29" s="9" t="str">
        <f t="shared" si="64"/>
        <v>木</v>
      </c>
      <c r="Y29" s="9" t="str">
        <f t="shared" si="64"/>
        <v>金</v>
      </c>
      <c r="Z29" s="9" t="str">
        <f t="shared" si="64"/>
        <v>土</v>
      </c>
      <c r="AA29" s="9" t="str">
        <f t="shared" si="64"/>
        <v>日</v>
      </c>
      <c r="AB29" s="9" t="str">
        <f t="shared" si="64"/>
        <v>月</v>
      </c>
      <c r="AC29" s="9" t="str">
        <f t="shared" si="64"/>
        <v>火</v>
      </c>
      <c r="AD29" s="9" t="str">
        <f t="shared" si="64"/>
        <v>水</v>
      </c>
      <c r="AE29" s="9" t="str">
        <f t="shared" si="64"/>
        <v>木</v>
      </c>
      <c r="AF29" s="9" t="str">
        <f t="shared" si="64"/>
        <v>金</v>
      </c>
      <c r="AG29" s="41" t="s">
        <v>23</v>
      </c>
      <c r="AH29" s="27">
        <f>+COUNTIFS(B30:AF30,"夏")+COUNTIFS(B30:AF30,"年")+COUNTIFS(B30:AF30,"中")</f>
        <v>0</v>
      </c>
      <c r="AI29" s="12" t="s">
        <v>71</v>
      </c>
      <c r="AJ29" s="32">
        <f>+COUNTIFS(B31:AF31,"夏")+COUNTIFS(B31:AF31,"年")+COUNTIFS(B31:AF31,"中")+COUNTIFS(B31:AF31,"緊")</f>
        <v>0</v>
      </c>
      <c r="AK29" s="38" t="str">
        <f>IF(AH31=0,"要確認",IF(AH31&gt;0.285,"〇",IF(AH31&gt;=AO28,"○","×")))</f>
        <v>要確認</v>
      </c>
    </row>
    <row r="30" spans="1:42" ht="21">
      <c r="A30" s="7" t="s">
        <v>5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82" t="s">
        <v>24</v>
      </c>
      <c r="AH30" s="25">
        <f>COUNT(B28:AF28)-AH29</f>
        <v>31</v>
      </c>
      <c r="AI30" s="12" t="s">
        <v>73</v>
      </c>
      <c r="AJ30" s="33">
        <f>COUNT(B28:AF28)-AJ29</f>
        <v>31</v>
      </c>
      <c r="AK30" s="35" t="s">
        <v>30</v>
      </c>
    </row>
    <row r="31" spans="1:42" ht="21.75" thickBot="1">
      <c r="A31" s="13" t="s">
        <v>11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4"/>
      <c r="AG31" s="42" t="s">
        <v>18</v>
      </c>
      <c r="AH31" s="28">
        <f>+COUNTIFS(B30:AF30,"休")/AH30</f>
        <v>0</v>
      </c>
      <c r="AI31" s="43" t="s">
        <v>75</v>
      </c>
      <c r="AJ31" s="34">
        <f>AJ28/AJ30</f>
        <v>0</v>
      </c>
      <c r="AK31" s="36" t="str">
        <f>IF(AJ31=0,"",IF(AJ31&gt;0.285,"○",IF(AJ31&gt;=AO28,"〇",IF(AP27&gt;0,IF(AJ31&gt;=AP28,"○","×"),"×"))))</f>
        <v/>
      </c>
    </row>
    <row r="32" spans="1:42" ht="19.5" thickBot="1">
      <c r="AG32" s="26"/>
      <c r="AH32" s="26"/>
      <c r="AI32" s="26"/>
      <c r="AJ32" s="26"/>
      <c r="AK32" s="26"/>
    </row>
    <row r="33" spans="1:42">
      <c r="A33" s="113"/>
      <c r="B33" s="106">
        <f>MONTH(B35)</f>
        <v>11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8"/>
      <c r="AG33" s="115" t="s">
        <v>5</v>
      </c>
      <c r="AH33" s="116"/>
      <c r="AI33" s="100" t="s">
        <v>11</v>
      </c>
      <c r="AJ33" s="104"/>
      <c r="AK33" s="97" t="s">
        <v>26</v>
      </c>
      <c r="AO33" s="16">
        <f>YEAR(B35)</f>
        <v>2025</v>
      </c>
    </row>
    <row r="34" spans="1:42" ht="19.5" thickBot="1">
      <c r="A34" s="114"/>
      <c r="B34" s="18">
        <f>DATE($AO$33,$AO$34,1)</f>
        <v>45962</v>
      </c>
      <c r="C34" s="19">
        <f>B34+1</f>
        <v>45963</v>
      </c>
      <c r="D34" s="19">
        <f t="shared" ref="D34" si="65">C34+1</f>
        <v>45964</v>
      </c>
      <c r="E34" s="19">
        <f t="shared" ref="E34" si="66">D34+1</f>
        <v>45965</v>
      </c>
      <c r="F34" s="19">
        <f t="shared" ref="F34" si="67">E34+1</f>
        <v>45966</v>
      </c>
      <c r="G34" s="19">
        <f t="shared" ref="G34" si="68">F34+1</f>
        <v>45967</v>
      </c>
      <c r="H34" s="19">
        <f t="shared" ref="H34" si="69">G34+1</f>
        <v>45968</v>
      </c>
      <c r="I34" s="19">
        <f t="shared" ref="I34" si="70">H34+1</f>
        <v>45969</v>
      </c>
      <c r="J34" s="19">
        <f t="shared" ref="J34" si="71">I34+1</f>
        <v>45970</v>
      </c>
      <c r="K34" s="19">
        <f t="shared" ref="K34" si="72">J34+1</f>
        <v>45971</v>
      </c>
      <c r="L34" s="19">
        <f t="shared" ref="L34" si="73">K34+1</f>
        <v>45972</v>
      </c>
      <c r="M34" s="19">
        <f t="shared" ref="M34" si="74">L34+1</f>
        <v>45973</v>
      </c>
      <c r="N34" s="19">
        <f t="shared" ref="N34" si="75">M34+1</f>
        <v>45974</v>
      </c>
      <c r="O34" s="19">
        <f t="shared" ref="O34" si="76">N34+1</f>
        <v>45975</v>
      </c>
      <c r="P34" s="19">
        <f t="shared" ref="P34" si="77">O34+1</f>
        <v>45976</v>
      </c>
      <c r="Q34" s="19">
        <f t="shared" ref="Q34" si="78">P34+1</f>
        <v>45977</v>
      </c>
      <c r="R34" s="19">
        <f t="shared" ref="R34" si="79">Q34+1</f>
        <v>45978</v>
      </c>
      <c r="S34" s="19">
        <f t="shared" ref="S34" si="80">R34+1</f>
        <v>45979</v>
      </c>
      <c r="T34" s="19">
        <f t="shared" ref="T34" si="81">S34+1</f>
        <v>45980</v>
      </c>
      <c r="U34" s="19">
        <f t="shared" ref="U34" si="82">T34+1</f>
        <v>45981</v>
      </c>
      <c r="V34" s="19">
        <f t="shared" ref="V34" si="83">U34+1</f>
        <v>45982</v>
      </c>
      <c r="W34" s="19">
        <f t="shared" ref="W34" si="84">V34+1</f>
        <v>45983</v>
      </c>
      <c r="X34" s="19">
        <f t="shared" ref="X34" si="85">W34+1</f>
        <v>45984</v>
      </c>
      <c r="Y34" s="19">
        <f t="shared" ref="Y34" si="86">X34+1</f>
        <v>45985</v>
      </c>
      <c r="Z34" s="19">
        <f t="shared" ref="Z34" si="87">Y34+1</f>
        <v>45986</v>
      </c>
      <c r="AA34" s="19">
        <f t="shared" ref="AA34" si="88">Z34+1</f>
        <v>45987</v>
      </c>
      <c r="AB34" s="19">
        <f t="shared" ref="AB34" si="89">AA34+1</f>
        <v>45988</v>
      </c>
      <c r="AC34" s="20">
        <f t="shared" ref="AC34" si="90">AB34+1</f>
        <v>45989</v>
      </c>
      <c r="AD34" s="19">
        <f t="shared" ref="AD34" si="91">AC34+1</f>
        <v>45990</v>
      </c>
      <c r="AE34" s="19">
        <f t="shared" ref="AE34" si="92">AD34+1</f>
        <v>45991</v>
      </c>
      <c r="AF34" s="20">
        <f t="shared" ref="AF34" si="93">AE34+1</f>
        <v>45992</v>
      </c>
      <c r="AG34" s="117"/>
      <c r="AH34" s="118"/>
      <c r="AI34" s="102"/>
      <c r="AJ34" s="105"/>
      <c r="AK34" s="98"/>
      <c r="AO34" s="16">
        <f>MONTH(B35)</f>
        <v>11</v>
      </c>
      <c r="AP34" s="16">
        <f>COUNTIF(B38:AF38,"緊")</f>
        <v>0</v>
      </c>
    </row>
    <row r="35" spans="1:42" ht="21">
      <c r="A35" s="7" t="s">
        <v>12</v>
      </c>
      <c r="B35" s="14">
        <f>IF(EDATE(B27,1)&gt;$V$9,"",EDATE(B27,1))</f>
        <v>45962</v>
      </c>
      <c r="C35" s="15">
        <f t="shared" ref="C35:AE35" si="94">IF(C34&gt;$V9,"",IF(B35=EOMONTH(DATE($AO33,$AO34,1),0),"",IF(B35="","",B35+1)))</f>
        <v>45963</v>
      </c>
      <c r="D35" s="15">
        <f t="shared" si="94"/>
        <v>45964</v>
      </c>
      <c r="E35" s="15">
        <f t="shared" si="94"/>
        <v>45965</v>
      </c>
      <c r="F35" s="15">
        <f t="shared" si="94"/>
        <v>45966</v>
      </c>
      <c r="G35" s="15">
        <f t="shared" si="94"/>
        <v>45967</v>
      </c>
      <c r="H35" s="15">
        <f t="shared" si="94"/>
        <v>45968</v>
      </c>
      <c r="I35" s="15">
        <f t="shared" si="94"/>
        <v>45969</v>
      </c>
      <c r="J35" s="15">
        <f t="shared" si="94"/>
        <v>45970</v>
      </c>
      <c r="K35" s="15">
        <f t="shared" si="94"/>
        <v>45971</v>
      </c>
      <c r="L35" s="15">
        <f t="shared" si="94"/>
        <v>45972</v>
      </c>
      <c r="M35" s="15">
        <f t="shared" si="94"/>
        <v>45973</v>
      </c>
      <c r="N35" s="15">
        <f t="shared" si="94"/>
        <v>45974</v>
      </c>
      <c r="O35" s="15">
        <f t="shared" si="94"/>
        <v>45975</v>
      </c>
      <c r="P35" s="15">
        <f t="shared" si="94"/>
        <v>45976</v>
      </c>
      <c r="Q35" s="15">
        <f t="shared" si="94"/>
        <v>45977</v>
      </c>
      <c r="R35" s="15">
        <f t="shared" si="94"/>
        <v>45978</v>
      </c>
      <c r="S35" s="15">
        <f t="shared" si="94"/>
        <v>45979</v>
      </c>
      <c r="T35" s="15">
        <f t="shared" si="94"/>
        <v>45980</v>
      </c>
      <c r="U35" s="15">
        <f t="shared" si="94"/>
        <v>45981</v>
      </c>
      <c r="V35" s="15">
        <f t="shared" si="94"/>
        <v>45982</v>
      </c>
      <c r="W35" s="15">
        <f t="shared" si="94"/>
        <v>45983</v>
      </c>
      <c r="X35" s="15">
        <f t="shared" si="94"/>
        <v>45984</v>
      </c>
      <c r="Y35" s="15">
        <f t="shared" si="94"/>
        <v>45985</v>
      </c>
      <c r="Z35" s="15">
        <f t="shared" si="94"/>
        <v>45986</v>
      </c>
      <c r="AA35" s="15">
        <f t="shared" si="94"/>
        <v>45987</v>
      </c>
      <c r="AB35" s="15">
        <f t="shared" si="94"/>
        <v>45988</v>
      </c>
      <c r="AC35" s="15">
        <f t="shared" si="94"/>
        <v>45989</v>
      </c>
      <c r="AD35" s="15">
        <f t="shared" si="94"/>
        <v>45990</v>
      </c>
      <c r="AE35" s="15">
        <f t="shared" si="94"/>
        <v>45991</v>
      </c>
      <c r="AF35" s="15" t="str">
        <f>IF(AF34&gt;$V9,"",IF(AE35=EOMONTH(DATE($AO33,$AO34,1),0),"",IF(AE35="","",AE35+1)))</f>
        <v/>
      </c>
      <c r="AG35" s="41" t="s">
        <v>17</v>
      </c>
      <c r="AH35" s="27">
        <f>+COUNTIFS(B36:AF36,"土")+COUNTIFS(B36:AF36,"日")</f>
        <v>10</v>
      </c>
      <c r="AI35" s="12" t="s">
        <v>69</v>
      </c>
      <c r="AJ35" s="32">
        <f>(COUNTIF(B38:AF38,"休"))</f>
        <v>0</v>
      </c>
      <c r="AK35" s="37" t="s">
        <v>28</v>
      </c>
      <c r="AN35" s="16" t="s">
        <v>31</v>
      </c>
      <c r="AO35" s="40">
        <f>AH35/AH37</f>
        <v>0.33333333333333331</v>
      </c>
      <c r="AP35" s="40">
        <f>(AH35-COUNTIF(B38:AF38,"緊"))/(AH37-COUNTIF(B38:AF38,"緊"))</f>
        <v>0.33333333333333331</v>
      </c>
    </row>
    <row r="36" spans="1:42" ht="21">
      <c r="A36" s="7" t="s">
        <v>13</v>
      </c>
      <c r="B36" s="8" t="str">
        <f>IFERROR(TEXT(WEEKDAY(+B35),"aaa"),"")</f>
        <v>土</v>
      </c>
      <c r="C36" s="9" t="str">
        <f t="shared" ref="C36:AF36" si="95">IFERROR(TEXT(WEEKDAY(+C35),"aaa"),"")</f>
        <v>日</v>
      </c>
      <c r="D36" s="9" t="str">
        <f t="shared" si="95"/>
        <v>月</v>
      </c>
      <c r="E36" s="9" t="str">
        <f t="shared" si="95"/>
        <v>火</v>
      </c>
      <c r="F36" s="9" t="str">
        <f t="shared" si="95"/>
        <v>水</v>
      </c>
      <c r="G36" s="9" t="str">
        <f t="shared" si="95"/>
        <v>木</v>
      </c>
      <c r="H36" s="9" t="str">
        <f t="shared" si="95"/>
        <v>金</v>
      </c>
      <c r="I36" s="9" t="str">
        <f t="shared" si="95"/>
        <v>土</v>
      </c>
      <c r="J36" s="9" t="str">
        <f t="shared" si="95"/>
        <v>日</v>
      </c>
      <c r="K36" s="9" t="str">
        <f t="shared" si="95"/>
        <v>月</v>
      </c>
      <c r="L36" s="9" t="str">
        <f t="shared" si="95"/>
        <v>火</v>
      </c>
      <c r="M36" s="9" t="str">
        <f t="shared" si="95"/>
        <v>水</v>
      </c>
      <c r="N36" s="9" t="str">
        <f t="shared" si="95"/>
        <v>木</v>
      </c>
      <c r="O36" s="9" t="str">
        <f t="shared" si="95"/>
        <v>金</v>
      </c>
      <c r="P36" s="9" t="str">
        <f t="shared" si="95"/>
        <v>土</v>
      </c>
      <c r="Q36" s="9" t="str">
        <f t="shared" si="95"/>
        <v>日</v>
      </c>
      <c r="R36" s="9" t="str">
        <f t="shared" si="95"/>
        <v>月</v>
      </c>
      <c r="S36" s="9" t="str">
        <f t="shared" si="95"/>
        <v>火</v>
      </c>
      <c r="T36" s="9" t="str">
        <f t="shared" si="95"/>
        <v>水</v>
      </c>
      <c r="U36" s="9" t="str">
        <f t="shared" si="95"/>
        <v>木</v>
      </c>
      <c r="V36" s="9" t="str">
        <f t="shared" si="95"/>
        <v>金</v>
      </c>
      <c r="W36" s="9" t="str">
        <f t="shared" si="95"/>
        <v>土</v>
      </c>
      <c r="X36" s="9" t="str">
        <f t="shared" si="95"/>
        <v>日</v>
      </c>
      <c r="Y36" s="9" t="str">
        <f t="shared" si="95"/>
        <v>月</v>
      </c>
      <c r="Z36" s="9" t="str">
        <f t="shared" si="95"/>
        <v>火</v>
      </c>
      <c r="AA36" s="9" t="str">
        <f t="shared" si="95"/>
        <v>水</v>
      </c>
      <c r="AB36" s="9" t="str">
        <f t="shared" si="95"/>
        <v>木</v>
      </c>
      <c r="AC36" s="9" t="str">
        <f t="shared" si="95"/>
        <v>金</v>
      </c>
      <c r="AD36" s="9" t="str">
        <f t="shared" si="95"/>
        <v>土</v>
      </c>
      <c r="AE36" s="9" t="str">
        <f t="shared" si="95"/>
        <v>日</v>
      </c>
      <c r="AF36" s="9" t="str">
        <f t="shared" si="95"/>
        <v/>
      </c>
      <c r="AG36" s="41" t="s">
        <v>23</v>
      </c>
      <c r="AH36" s="27">
        <f>+COUNTIFS(B37:AF37,"夏")+COUNTIFS(B37:AF37,"年")+COUNTIFS(B37:AF37,"中")</f>
        <v>0</v>
      </c>
      <c r="AI36" s="12" t="s">
        <v>71</v>
      </c>
      <c r="AJ36" s="32">
        <f>+COUNTIFS(B38:AF38,"夏")+COUNTIFS(B38:AF38,"年")+COUNTIFS(B38:AF38,"中")+COUNTIFS(B38:AF38,"緊")</f>
        <v>0</v>
      </c>
      <c r="AK36" s="38" t="str">
        <f>IF(AH38=0,"要確認",IF(AH38&gt;0.285,"〇",IF(AH38&gt;=AO35,"○","×")))</f>
        <v>要確認</v>
      </c>
    </row>
    <row r="37" spans="1:42" ht="21">
      <c r="A37" s="7" t="s">
        <v>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82" t="s">
        <v>24</v>
      </c>
      <c r="AH37" s="25">
        <f>COUNT(B35:AF35)-AH36</f>
        <v>30</v>
      </c>
      <c r="AI37" s="12" t="s">
        <v>73</v>
      </c>
      <c r="AJ37" s="33">
        <f>COUNT(B35:AF35)-AJ36</f>
        <v>30</v>
      </c>
      <c r="AK37" s="35" t="s">
        <v>30</v>
      </c>
    </row>
    <row r="38" spans="1:42" ht="21.75" thickBot="1">
      <c r="A38" s="13" t="s">
        <v>11</v>
      </c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4"/>
      <c r="AG38" s="42" t="s">
        <v>18</v>
      </c>
      <c r="AH38" s="28">
        <f>+COUNTIFS(B37:AF37,"休")/AH37</f>
        <v>0</v>
      </c>
      <c r="AI38" s="43" t="s">
        <v>75</v>
      </c>
      <c r="AJ38" s="34">
        <f>AJ35/AJ37</f>
        <v>0</v>
      </c>
      <c r="AK38" s="36" t="str">
        <f>IF(AJ38=0,"",IF(AJ38&gt;0.285,"○",IF(AJ38&gt;=AO35,"〇",IF(AP34&gt;0,IF(AJ38&gt;=AP35,"○","×"),"×"))))</f>
        <v/>
      </c>
    </row>
    <row r="39" spans="1:42" ht="19.5" thickBot="1"/>
    <row r="40" spans="1:42">
      <c r="A40" s="113"/>
      <c r="B40" s="106">
        <f>MONTH(B42)</f>
        <v>12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8"/>
      <c r="AG40" s="115" t="s">
        <v>27</v>
      </c>
      <c r="AH40" s="116"/>
      <c r="AI40" s="100" t="s">
        <v>11</v>
      </c>
      <c r="AJ40" s="101"/>
      <c r="AK40" s="97" t="s">
        <v>26</v>
      </c>
      <c r="AO40" s="16">
        <f>YEAR(B42)</f>
        <v>2025</v>
      </c>
    </row>
    <row r="41" spans="1:42" ht="19.5" thickBot="1">
      <c r="A41" s="114"/>
      <c r="B41" s="18">
        <f>DATE($AO$40,$AO$41,1)</f>
        <v>45992</v>
      </c>
      <c r="C41" s="19">
        <f>B41+1</f>
        <v>45993</v>
      </c>
      <c r="D41" s="19">
        <f t="shared" ref="D41" si="96">C41+1</f>
        <v>45994</v>
      </c>
      <c r="E41" s="19">
        <f t="shared" ref="E41" si="97">D41+1</f>
        <v>45995</v>
      </c>
      <c r="F41" s="19">
        <f t="shared" ref="F41" si="98">E41+1</f>
        <v>45996</v>
      </c>
      <c r="G41" s="19">
        <f t="shared" ref="G41" si="99">F41+1</f>
        <v>45997</v>
      </c>
      <c r="H41" s="19">
        <f t="shared" ref="H41" si="100">G41+1</f>
        <v>45998</v>
      </c>
      <c r="I41" s="19">
        <f t="shared" ref="I41" si="101">H41+1</f>
        <v>45999</v>
      </c>
      <c r="J41" s="19">
        <f t="shared" ref="J41" si="102">I41+1</f>
        <v>46000</v>
      </c>
      <c r="K41" s="19">
        <f t="shared" ref="K41" si="103">J41+1</f>
        <v>46001</v>
      </c>
      <c r="L41" s="19">
        <f t="shared" ref="L41" si="104">K41+1</f>
        <v>46002</v>
      </c>
      <c r="M41" s="19">
        <f t="shared" ref="M41" si="105">L41+1</f>
        <v>46003</v>
      </c>
      <c r="N41" s="19">
        <f t="shared" ref="N41" si="106">M41+1</f>
        <v>46004</v>
      </c>
      <c r="O41" s="19">
        <f t="shared" ref="O41" si="107">N41+1</f>
        <v>46005</v>
      </c>
      <c r="P41" s="19">
        <f t="shared" ref="P41" si="108">O41+1</f>
        <v>46006</v>
      </c>
      <c r="Q41" s="19">
        <f t="shared" ref="Q41" si="109">P41+1</f>
        <v>46007</v>
      </c>
      <c r="R41" s="19">
        <f t="shared" ref="R41" si="110">Q41+1</f>
        <v>46008</v>
      </c>
      <c r="S41" s="19">
        <f t="shared" ref="S41" si="111">R41+1</f>
        <v>46009</v>
      </c>
      <c r="T41" s="19">
        <f t="shared" ref="T41" si="112">S41+1</f>
        <v>46010</v>
      </c>
      <c r="U41" s="19">
        <f t="shared" ref="U41" si="113">T41+1</f>
        <v>46011</v>
      </c>
      <c r="V41" s="19">
        <f t="shared" ref="V41" si="114">U41+1</f>
        <v>46012</v>
      </c>
      <c r="W41" s="19">
        <f t="shared" ref="W41" si="115">V41+1</f>
        <v>46013</v>
      </c>
      <c r="X41" s="19">
        <f t="shared" ref="X41" si="116">W41+1</f>
        <v>46014</v>
      </c>
      <c r="Y41" s="19">
        <f t="shared" ref="Y41" si="117">X41+1</f>
        <v>46015</v>
      </c>
      <c r="Z41" s="19">
        <f t="shared" ref="Z41" si="118">Y41+1</f>
        <v>46016</v>
      </c>
      <c r="AA41" s="19">
        <f t="shared" ref="AA41" si="119">Z41+1</f>
        <v>46017</v>
      </c>
      <c r="AB41" s="19">
        <f t="shared" ref="AB41" si="120">AA41+1</f>
        <v>46018</v>
      </c>
      <c r="AC41" s="20">
        <f t="shared" ref="AC41" si="121">AB41+1</f>
        <v>46019</v>
      </c>
      <c r="AD41" s="19">
        <f t="shared" ref="AD41" si="122">AC41+1</f>
        <v>46020</v>
      </c>
      <c r="AE41" s="19">
        <f t="shared" ref="AE41" si="123">AD41+1</f>
        <v>46021</v>
      </c>
      <c r="AF41" s="20">
        <f t="shared" ref="AF41" si="124">AE41+1</f>
        <v>46022</v>
      </c>
      <c r="AG41" s="117"/>
      <c r="AH41" s="118"/>
      <c r="AI41" s="102"/>
      <c r="AJ41" s="103"/>
      <c r="AK41" s="98"/>
      <c r="AO41" s="16">
        <f>MONTH(B42)</f>
        <v>12</v>
      </c>
      <c r="AP41" s="16">
        <f>COUNTIF(B45:AF45,"緊")</f>
        <v>0</v>
      </c>
    </row>
    <row r="42" spans="1:42" ht="21">
      <c r="A42" s="7" t="s">
        <v>12</v>
      </c>
      <c r="B42" s="14">
        <f>IF(EDATE(B34,1)&gt;$V$9,"",EDATE(B34,1))</f>
        <v>45992</v>
      </c>
      <c r="C42" s="15">
        <f t="shared" ref="C42:AE42" si="125">IF(C41&gt;$V9,"",IF(B42=EOMONTH(DATE($AO40,$AO41,1),0),"",IF(B42="","",B42+1)))</f>
        <v>45993</v>
      </c>
      <c r="D42" s="15">
        <f t="shared" si="125"/>
        <v>45994</v>
      </c>
      <c r="E42" s="15">
        <f t="shared" si="125"/>
        <v>45995</v>
      </c>
      <c r="F42" s="15">
        <f t="shared" si="125"/>
        <v>45996</v>
      </c>
      <c r="G42" s="15">
        <f t="shared" si="125"/>
        <v>45997</v>
      </c>
      <c r="H42" s="15">
        <f t="shared" si="125"/>
        <v>45998</v>
      </c>
      <c r="I42" s="15">
        <f t="shared" si="125"/>
        <v>45999</v>
      </c>
      <c r="J42" s="15">
        <f t="shared" si="125"/>
        <v>46000</v>
      </c>
      <c r="K42" s="15">
        <f t="shared" si="125"/>
        <v>46001</v>
      </c>
      <c r="L42" s="15">
        <f t="shared" si="125"/>
        <v>46002</v>
      </c>
      <c r="M42" s="15">
        <f t="shared" si="125"/>
        <v>46003</v>
      </c>
      <c r="N42" s="15">
        <f t="shared" si="125"/>
        <v>46004</v>
      </c>
      <c r="O42" s="15">
        <f t="shared" si="125"/>
        <v>46005</v>
      </c>
      <c r="P42" s="15">
        <f t="shared" si="125"/>
        <v>46006</v>
      </c>
      <c r="Q42" s="15">
        <f t="shared" si="125"/>
        <v>46007</v>
      </c>
      <c r="R42" s="15">
        <f t="shared" si="125"/>
        <v>46008</v>
      </c>
      <c r="S42" s="15">
        <f t="shared" si="125"/>
        <v>46009</v>
      </c>
      <c r="T42" s="15">
        <f t="shared" si="125"/>
        <v>46010</v>
      </c>
      <c r="U42" s="15">
        <f t="shared" si="125"/>
        <v>46011</v>
      </c>
      <c r="V42" s="15">
        <f t="shared" si="125"/>
        <v>46012</v>
      </c>
      <c r="W42" s="15">
        <f t="shared" si="125"/>
        <v>46013</v>
      </c>
      <c r="X42" s="15">
        <f t="shared" si="125"/>
        <v>46014</v>
      </c>
      <c r="Y42" s="15">
        <f t="shared" si="125"/>
        <v>46015</v>
      </c>
      <c r="Z42" s="15">
        <f t="shared" si="125"/>
        <v>46016</v>
      </c>
      <c r="AA42" s="15">
        <f t="shared" si="125"/>
        <v>46017</v>
      </c>
      <c r="AB42" s="15">
        <f t="shared" si="125"/>
        <v>46018</v>
      </c>
      <c r="AC42" s="15">
        <f t="shared" si="125"/>
        <v>46019</v>
      </c>
      <c r="AD42" s="15">
        <f t="shared" si="125"/>
        <v>46020</v>
      </c>
      <c r="AE42" s="15">
        <f t="shared" si="125"/>
        <v>46021</v>
      </c>
      <c r="AF42" s="15">
        <f>IF(AF41&gt;$V9,"",IF(AE42=EOMONTH(DATE($AO40,$AO41,1),0),"",IF(AE42="","",AE42+1)))</f>
        <v>46022</v>
      </c>
      <c r="AG42" s="41" t="s">
        <v>17</v>
      </c>
      <c r="AH42" s="27">
        <f>+COUNTIFS(B43:AF43,"土")+COUNTIFS(B43:AF43,"日")</f>
        <v>8</v>
      </c>
      <c r="AI42" s="12" t="s">
        <v>69</v>
      </c>
      <c r="AJ42" s="32">
        <f>(COUNTIF(B45:AF45,"休"))</f>
        <v>0</v>
      </c>
      <c r="AK42" s="37" t="s">
        <v>28</v>
      </c>
      <c r="AN42" s="16" t="s">
        <v>31</v>
      </c>
      <c r="AO42" s="40">
        <f>AH42/AH44</f>
        <v>0.25806451612903225</v>
      </c>
      <c r="AP42" s="40">
        <f>(AH42-COUNTIF(B45:AF45,"緊"))/(AH44-COUNTIF(B45:AF45,"緊"))</f>
        <v>0.25806451612903225</v>
      </c>
    </row>
    <row r="43" spans="1:42" ht="21">
      <c r="A43" s="7" t="s">
        <v>13</v>
      </c>
      <c r="B43" s="8" t="str">
        <f>IFERROR(TEXT(WEEKDAY(+B42),"aaa"),"")</f>
        <v>月</v>
      </c>
      <c r="C43" s="9" t="str">
        <f t="shared" ref="C43:AF43" si="126">IFERROR(TEXT(WEEKDAY(+C42),"aaa"),"")</f>
        <v>火</v>
      </c>
      <c r="D43" s="9" t="str">
        <f t="shared" si="126"/>
        <v>水</v>
      </c>
      <c r="E43" s="9" t="str">
        <f t="shared" si="126"/>
        <v>木</v>
      </c>
      <c r="F43" s="9" t="str">
        <f t="shared" si="126"/>
        <v>金</v>
      </c>
      <c r="G43" s="9" t="str">
        <f t="shared" si="126"/>
        <v>土</v>
      </c>
      <c r="H43" s="9" t="str">
        <f t="shared" si="126"/>
        <v>日</v>
      </c>
      <c r="I43" s="9" t="str">
        <f t="shared" si="126"/>
        <v>月</v>
      </c>
      <c r="J43" s="9" t="str">
        <f t="shared" si="126"/>
        <v>火</v>
      </c>
      <c r="K43" s="9" t="str">
        <f t="shared" si="126"/>
        <v>水</v>
      </c>
      <c r="L43" s="9" t="str">
        <f t="shared" si="126"/>
        <v>木</v>
      </c>
      <c r="M43" s="9" t="str">
        <f t="shared" si="126"/>
        <v>金</v>
      </c>
      <c r="N43" s="9" t="str">
        <f t="shared" si="126"/>
        <v>土</v>
      </c>
      <c r="O43" s="9" t="str">
        <f t="shared" si="126"/>
        <v>日</v>
      </c>
      <c r="P43" s="9" t="str">
        <f t="shared" si="126"/>
        <v>月</v>
      </c>
      <c r="Q43" s="9" t="str">
        <f t="shared" si="126"/>
        <v>火</v>
      </c>
      <c r="R43" s="9" t="str">
        <f t="shared" si="126"/>
        <v>水</v>
      </c>
      <c r="S43" s="9" t="str">
        <f t="shared" si="126"/>
        <v>木</v>
      </c>
      <c r="T43" s="9" t="str">
        <f t="shared" si="126"/>
        <v>金</v>
      </c>
      <c r="U43" s="9" t="str">
        <f t="shared" si="126"/>
        <v>土</v>
      </c>
      <c r="V43" s="9" t="str">
        <f t="shared" si="126"/>
        <v>日</v>
      </c>
      <c r="W43" s="9" t="str">
        <f t="shared" si="126"/>
        <v>月</v>
      </c>
      <c r="X43" s="9" t="str">
        <f t="shared" si="126"/>
        <v>火</v>
      </c>
      <c r="Y43" s="9" t="str">
        <f t="shared" si="126"/>
        <v>水</v>
      </c>
      <c r="Z43" s="9" t="str">
        <f t="shared" si="126"/>
        <v>木</v>
      </c>
      <c r="AA43" s="9" t="str">
        <f t="shared" si="126"/>
        <v>金</v>
      </c>
      <c r="AB43" s="9" t="str">
        <f t="shared" si="126"/>
        <v>土</v>
      </c>
      <c r="AC43" s="9" t="str">
        <f t="shared" si="126"/>
        <v>日</v>
      </c>
      <c r="AD43" s="9" t="str">
        <f t="shared" si="126"/>
        <v>月</v>
      </c>
      <c r="AE43" s="9" t="str">
        <f t="shared" si="126"/>
        <v>火</v>
      </c>
      <c r="AF43" s="9" t="str">
        <f t="shared" si="126"/>
        <v>水</v>
      </c>
      <c r="AG43" s="41" t="s">
        <v>23</v>
      </c>
      <c r="AH43" s="27">
        <f>+COUNTIFS(B44:AF44,"夏")+COUNTIFS(B44:AF44,"年")+COUNTIFS(B44:AF44,"中")</f>
        <v>0</v>
      </c>
      <c r="AI43" s="12" t="s">
        <v>71</v>
      </c>
      <c r="AJ43" s="32">
        <f>+COUNTIFS(B45:AF45,"夏")+COUNTIFS(B45:AF45,"年")+COUNTIFS(B45:AF45,"中")+COUNTIFS(B45:AF45,"緊")</f>
        <v>0</v>
      </c>
      <c r="AK43" s="38" t="str">
        <f>IF(AH45=0,"要確認",IF(AH45&gt;0.285,"〇",IF(AH45&gt;=AO42,"○","×")))</f>
        <v>要確認</v>
      </c>
    </row>
    <row r="44" spans="1:42" ht="21">
      <c r="A44" s="7" t="s">
        <v>5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82" t="s">
        <v>24</v>
      </c>
      <c r="AH44" s="25">
        <f>COUNT(B42:AF42)-AH43</f>
        <v>31</v>
      </c>
      <c r="AI44" s="12" t="s">
        <v>73</v>
      </c>
      <c r="AJ44" s="33">
        <f>COUNT(B42:AF42)-AJ43</f>
        <v>31</v>
      </c>
      <c r="AK44" s="35" t="s">
        <v>30</v>
      </c>
    </row>
    <row r="45" spans="1:42" ht="21.75" thickBot="1">
      <c r="A45" s="13" t="s">
        <v>11</v>
      </c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4"/>
      <c r="AG45" s="42" t="s">
        <v>18</v>
      </c>
      <c r="AH45" s="28">
        <f>+COUNTIFS(B44:AF44,"休")/AH44</f>
        <v>0</v>
      </c>
      <c r="AI45" s="43" t="s">
        <v>75</v>
      </c>
      <c r="AJ45" s="34">
        <f>AJ42/AJ44</f>
        <v>0</v>
      </c>
      <c r="AK45" s="36" t="str">
        <f>IF(AJ45=0,"",IF(AJ45&gt;0.285,"○",IF(AJ45&gt;=AO42,"〇",IF(AP41&gt;0,IF(AJ45&gt;=AP42,"○","×"),"×"))))</f>
        <v/>
      </c>
    </row>
    <row r="46" spans="1:42" ht="19.5" thickBot="1"/>
    <row r="47" spans="1:42">
      <c r="A47" s="113"/>
      <c r="B47" s="106">
        <f>MONTH(B49)</f>
        <v>1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8"/>
      <c r="AG47" s="115" t="s">
        <v>5</v>
      </c>
      <c r="AH47" s="116"/>
      <c r="AI47" s="100" t="s">
        <v>11</v>
      </c>
      <c r="AJ47" s="101"/>
      <c r="AK47" s="97" t="s">
        <v>26</v>
      </c>
      <c r="AO47" s="16">
        <f>YEAR(B49)</f>
        <v>2026</v>
      </c>
    </row>
    <row r="48" spans="1:42" ht="19.5" thickBot="1">
      <c r="A48" s="114"/>
      <c r="B48" s="18">
        <f>DATE($AO$47,$AO$48,1)</f>
        <v>46023</v>
      </c>
      <c r="C48" s="19">
        <f>B48+1</f>
        <v>46024</v>
      </c>
      <c r="D48" s="19">
        <f t="shared" ref="D48" si="127">C48+1</f>
        <v>46025</v>
      </c>
      <c r="E48" s="19">
        <f t="shared" ref="E48" si="128">D48+1</f>
        <v>46026</v>
      </c>
      <c r="F48" s="19">
        <f t="shared" ref="F48" si="129">E48+1</f>
        <v>46027</v>
      </c>
      <c r="G48" s="19">
        <f t="shared" ref="G48" si="130">F48+1</f>
        <v>46028</v>
      </c>
      <c r="H48" s="19">
        <f t="shared" ref="H48" si="131">G48+1</f>
        <v>46029</v>
      </c>
      <c r="I48" s="19">
        <f t="shared" ref="I48" si="132">H48+1</f>
        <v>46030</v>
      </c>
      <c r="J48" s="19">
        <f t="shared" ref="J48" si="133">I48+1</f>
        <v>46031</v>
      </c>
      <c r="K48" s="19">
        <f t="shared" ref="K48" si="134">J48+1</f>
        <v>46032</v>
      </c>
      <c r="L48" s="19">
        <f t="shared" ref="L48" si="135">K48+1</f>
        <v>46033</v>
      </c>
      <c r="M48" s="19">
        <f t="shared" ref="M48" si="136">L48+1</f>
        <v>46034</v>
      </c>
      <c r="N48" s="19">
        <f t="shared" ref="N48" si="137">M48+1</f>
        <v>46035</v>
      </c>
      <c r="O48" s="19">
        <f t="shared" ref="O48" si="138">N48+1</f>
        <v>46036</v>
      </c>
      <c r="P48" s="19">
        <f t="shared" ref="P48" si="139">O48+1</f>
        <v>46037</v>
      </c>
      <c r="Q48" s="19">
        <f t="shared" ref="Q48" si="140">P48+1</f>
        <v>46038</v>
      </c>
      <c r="R48" s="19">
        <f t="shared" ref="R48" si="141">Q48+1</f>
        <v>46039</v>
      </c>
      <c r="S48" s="19">
        <f t="shared" ref="S48" si="142">R48+1</f>
        <v>46040</v>
      </c>
      <c r="T48" s="19">
        <f t="shared" ref="T48" si="143">S48+1</f>
        <v>46041</v>
      </c>
      <c r="U48" s="19">
        <f t="shared" ref="U48" si="144">T48+1</f>
        <v>46042</v>
      </c>
      <c r="V48" s="19">
        <f t="shared" ref="V48" si="145">U48+1</f>
        <v>46043</v>
      </c>
      <c r="W48" s="19">
        <f t="shared" ref="W48" si="146">V48+1</f>
        <v>46044</v>
      </c>
      <c r="X48" s="19">
        <f t="shared" ref="X48" si="147">W48+1</f>
        <v>46045</v>
      </c>
      <c r="Y48" s="19">
        <f t="shared" ref="Y48" si="148">X48+1</f>
        <v>46046</v>
      </c>
      <c r="Z48" s="19">
        <f t="shared" ref="Z48" si="149">Y48+1</f>
        <v>46047</v>
      </c>
      <c r="AA48" s="19">
        <f t="shared" ref="AA48" si="150">Z48+1</f>
        <v>46048</v>
      </c>
      <c r="AB48" s="19">
        <f t="shared" ref="AB48" si="151">AA48+1</f>
        <v>46049</v>
      </c>
      <c r="AC48" s="20">
        <f t="shared" ref="AC48" si="152">AB48+1</f>
        <v>46050</v>
      </c>
      <c r="AD48" s="19">
        <f t="shared" ref="AD48" si="153">AC48+1</f>
        <v>46051</v>
      </c>
      <c r="AE48" s="19">
        <f t="shared" ref="AE48" si="154">AD48+1</f>
        <v>46052</v>
      </c>
      <c r="AF48" s="20">
        <f t="shared" ref="AF48" si="155">AE48+1</f>
        <v>46053</v>
      </c>
      <c r="AG48" s="117"/>
      <c r="AH48" s="118"/>
      <c r="AI48" s="102"/>
      <c r="AJ48" s="103"/>
      <c r="AK48" s="98"/>
      <c r="AO48" s="16">
        <f>MONTH(B49)</f>
        <v>1</v>
      </c>
      <c r="AP48" s="16">
        <f>COUNTIF(B52:AF52,"緊")</f>
        <v>0</v>
      </c>
    </row>
    <row r="49" spans="1:42" ht="21">
      <c r="A49" s="7" t="s">
        <v>12</v>
      </c>
      <c r="B49" s="14">
        <f>IF(EDATE(B41,1)&gt;$V$9,"",EDATE(B41,1))</f>
        <v>46023</v>
      </c>
      <c r="C49" s="15">
        <f t="shared" ref="C49:AD49" si="156">IF(C48&gt;$V9,"",IF(B49=EOMONTH(DATE($AO47,$AO48,1),0),"",IF(B49="","",B49+1)))</f>
        <v>46024</v>
      </c>
      <c r="D49" s="15">
        <f t="shared" si="156"/>
        <v>46025</v>
      </c>
      <c r="E49" s="15">
        <f t="shared" si="156"/>
        <v>46026</v>
      </c>
      <c r="F49" s="15">
        <f t="shared" si="156"/>
        <v>46027</v>
      </c>
      <c r="G49" s="15">
        <f t="shared" si="156"/>
        <v>46028</v>
      </c>
      <c r="H49" s="15">
        <f t="shared" si="156"/>
        <v>46029</v>
      </c>
      <c r="I49" s="15">
        <f t="shared" si="156"/>
        <v>46030</v>
      </c>
      <c r="J49" s="15">
        <f t="shared" si="156"/>
        <v>46031</v>
      </c>
      <c r="K49" s="15">
        <f t="shared" si="156"/>
        <v>46032</v>
      </c>
      <c r="L49" s="15">
        <f t="shared" si="156"/>
        <v>46033</v>
      </c>
      <c r="M49" s="15">
        <f t="shared" si="156"/>
        <v>46034</v>
      </c>
      <c r="N49" s="15">
        <f t="shared" si="156"/>
        <v>46035</v>
      </c>
      <c r="O49" s="15">
        <f t="shared" si="156"/>
        <v>46036</v>
      </c>
      <c r="P49" s="15">
        <f t="shared" si="156"/>
        <v>46037</v>
      </c>
      <c r="Q49" s="15">
        <f t="shared" si="156"/>
        <v>46038</v>
      </c>
      <c r="R49" s="15">
        <f t="shared" si="156"/>
        <v>46039</v>
      </c>
      <c r="S49" s="15">
        <f t="shared" si="156"/>
        <v>46040</v>
      </c>
      <c r="T49" s="15">
        <f t="shared" si="156"/>
        <v>46041</v>
      </c>
      <c r="U49" s="15">
        <f t="shared" si="156"/>
        <v>46042</v>
      </c>
      <c r="V49" s="15">
        <f t="shared" si="156"/>
        <v>46043</v>
      </c>
      <c r="W49" s="15">
        <f t="shared" si="156"/>
        <v>46044</v>
      </c>
      <c r="X49" s="15">
        <f t="shared" si="156"/>
        <v>46045</v>
      </c>
      <c r="Y49" s="15">
        <f t="shared" si="156"/>
        <v>46046</v>
      </c>
      <c r="Z49" s="15">
        <f t="shared" si="156"/>
        <v>46047</v>
      </c>
      <c r="AA49" s="15">
        <f t="shared" si="156"/>
        <v>46048</v>
      </c>
      <c r="AB49" s="15">
        <f t="shared" si="156"/>
        <v>46049</v>
      </c>
      <c r="AC49" s="15">
        <f t="shared" si="156"/>
        <v>46050</v>
      </c>
      <c r="AD49" s="15">
        <f t="shared" si="156"/>
        <v>46051</v>
      </c>
      <c r="AE49" s="15">
        <f>IF(AE48&gt;$V9,"",IF(AD49=EOMONTH(DATE($AO47,$AO48,1),0),"",IF(AD49="","",AD49+1)))</f>
        <v>46052</v>
      </c>
      <c r="AF49" s="15">
        <f t="shared" ref="AF49" si="157">IF(AF48&gt;$V9,"",IF(AE49=EOMONTH(DATE($AO47,$AO48,1),0),"",IF(AE49="","",AE49+1)))</f>
        <v>46053</v>
      </c>
      <c r="AG49" s="41" t="s">
        <v>17</v>
      </c>
      <c r="AH49" s="27">
        <f>+COUNTIFS(B50:AF50,"土")+COUNTIFS(B50:AF50,"日")</f>
        <v>9</v>
      </c>
      <c r="AI49" s="12" t="s">
        <v>69</v>
      </c>
      <c r="AJ49" s="32">
        <f>(COUNTIF(B52:AF52,"休"))</f>
        <v>0</v>
      </c>
      <c r="AK49" s="37" t="s">
        <v>28</v>
      </c>
      <c r="AN49" s="16" t="s">
        <v>31</v>
      </c>
      <c r="AO49" s="40">
        <f>AH49/AH51</f>
        <v>0.29032258064516131</v>
      </c>
      <c r="AP49" s="40">
        <f>(AH49-COUNTIF(B52:AF52,"緊"))/(AH51-COUNTIF(B52:AF52,"緊"))</f>
        <v>0.29032258064516131</v>
      </c>
    </row>
    <row r="50" spans="1:42" ht="21">
      <c r="A50" s="7" t="s">
        <v>13</v>
      </c>
      <c r="B50" s="8" t="str">
        <f>IFERROR(TEXT(WEEKDAY(+B49),"aaa"),"")</f>
        <v>木</v>
      </c>
      <c r="C50" s="9" t="str">
        <f t="shared" ref="C50:AF50" si="158">IFERROR(TEXT(WEEKDAY(+C49),"aaa"),"")</f>
        <v>金</v>
      </c>
      <c r="D50" s="9" t="str">
        <f t="shared" si="158"/>
        <v>土</v>
      </c>
      <c r="E50" s="9" t="str">
        <f t="shared" si="158"/>
        <v>日</v>
      </c>
      <c r="F50" s="9" t="str">
        <f t="shared" si="158"/>
        <v>月</v>
      </c>
      <c r="G50" s="9" t="str">
        <f t="shared" si="158"/>
        <v>火</v>
      </c>
      <c r="H50" s="9" t="str">
        <f t="shared" si="158"/>
        <v>水</v>
      </c>
      <c r="I50" s="9" t="str">
        <f t="shared" si="158"/>
        <v>木</v>
      </c>
      <c r="J50" s="9" t="str">
        <f t="shared" si="158"/>
        <v>金</v>
      </c>
      <c r="K50" s="9" t="str">
        <f t="shared" si="158"/>
        <v>土</v>
      </c>
      <c r="L50" s="9" t="str">
        <f t="shared" si="158"/>
        <v>日</v>
      </c>
      <c r="M50" s="9" t="str">
        <f t="shared" si="158"/>
        <v>月</v>
      </c>
      <c r="N50" s="9" t="str">
        <f t="shared" si="158"/>
        <v>火</v>
      </c>
      <c r="O50" s="9" t="str">
        <f t="shared" si="158"/>
        <v>水</v>
      </c>
      <c r="P50" s="9" t="str">
        <f t="shared" si="158"/>
        <v>木</v>
      </c>
      <c r="Q50" s="9" t="str">
        <f t="shared" si="158"/>
        <v>金</v>
      </c>
      <c r="R50" s="9" t="str">
        <f t="shared" si="158"/>
        <v>土</v>
      </c>
      <c r="S50" s="9" t="str">
        <f t="shared" si="158"/>
        <v>日</v>
      </c>
      <c r="T50" s="9" t="str">
        <f t="shared" si="158"/>
        <v>月</v>
      </c>
      <c r="U50" s="9" t="str">
        <f t="shared" si="158"/>
        <v>火</v>
      </c>
      <c r="V50" s="9" t="str">
        <f t="shared" si="158"/>
        <v>水</v>
      </c>
      <c r="W50" s="9" t="str">
        <f t="shared" si="158"/>
        <v>木</v>
      </c>
      <c r="X50" s="9" t="str">
        <f t="shared" si="158"/>
        <v>金</v>
      </c>
      <c r="Y50" s="9" t="str">
        <f t="shared" si="158"/>
        <v>土</v>
      </c>
      <c r="Z50" s="9" t="str">
        <f t="shared" si="158"/>
        <v>日</v>
      </c>
      <c r="AA50" s="9" t="str">
        <f t="shared" si="158"/>
        <v>月</v>
      </c>
      <c r="AB50" s="9" t="str">
        <f t="shared" si="158"/>
        <v>火</v>
      </c>
      <c r="AC50" s="9" t="str">
        <f t="shared" si="158"/>
        <v>水</v>
      </c>
      <c r="AD50" s="9" t="str">
        <f t="shared" si="158"/>
        <v>木</v>
      </c>
      <c r="AE50" s="9" t="str">
        <f t="shared" si="158"/>
        <v>金</v>
      </c>
      <c r="AF50" s="9" t="str">
        <f t="shared" si="158"/>
        <v>土</v>
      </c>
      <c r="AG50" s="41" t="s">
        <v>23</v>
      </c>
      <c r="AH50" s="27">
        <f>+COUNTIFS(B51:AF51,"夏")+COUNTIFS(B51:AF51,"年")+COUNTIFS(B51:AF51,"中")</f>
        <v>0</v>
      </c>
      <c r="AI50" s="12" t="s">
        <v>71</v>
      </c>
      <c r="AJ50" s="32">
        <f>+COUNTIFS(B52:AF52,"夏")+COUNTIFS(B52:AF52,"年")+COUNTIFS(B52:AF52,"中")+COUNTIFS(B52:AF52,"緊")</f>
        <v>0</v>
      </c>
      <c r="AK50" s="38" t="str">
        <f>IF(AH52=0,"要確認",IF(AH52&gt;0.285,"〇",IF(AH52&gt;=AO49,"○","×")))</f>
        <v>要確認</v>
      </c>
    </row>
    <row r="51" spans="1:42" ht="21">
      <c r="A51" s="7" t="s">
        <v>5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82" t="s">
        <v>24</v>
      </c>
      <c r="AH51" s="25">
        <f>COUNT(B49:AF49)-AH50</f>
        <v>31</v>
      </c>
      <c r="AI51" s="12" t="s">
        <v>73</v>
      </c>
      <c r="AJ51" s="33">
        <f>COUNT(B49:AF49)-AJ50</f>
        <v>31</v>
      </c>
      <c r="AK51" s="35" t="s">
        <v>30</v>
      </c>
    </row>
    <row r="52" spans="1:42" ht="21.75" thickBot="1">
      <c r="A52" s="13" t="s">
        <v>11</v>
      </c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4"/>
      <c r="AG52" s="42" t="s">
        <v>18</v>
      </c>
      <c r="AH52" s="28">
        <f>+COUNTIFS(B51:AF51,"休")/AH51</f>
        <v>0</v>
      </c>
      <c r="AI52" s="43" t="s">
        <v>75</v>
      </c>
      <c r="AJ52" s="34">
        <f>AJ49/AJ51</f>
        <v>0</v>
      </c>
      <c r="AK52" s="36" t="str">
        <f>IF(AJ52=0,"",IF(AJ52&gt;0.285,"○",IF(AJ52&gt;=AO49,"〇",IF(AP48&gt;0,IF(AJ52&gt;=AP49,"○","×"),"×"))))</f>
        <v/>
      </c>
    </row>
    <row r="53" spans="1:42" ht="19.5" thickBot="1"/>
    <row r="54" spans="1:42">
      <c r="A54" s="113"/>
      <c r="B54" s="106">
        <f>MONTH(B56)</f>
        <v>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8"/>
      <c r="AG54" s="115" t="s">
        <v>5</v>
      </c>
      <c r="AH54" s="116"/>
      <c r="AI54" s="100" t="s">
        <v>11</v>
      </c>
      <c r="AJ54" s="101"/>
      <c r="AK54" s="97" t="s">
        <v>26</v>
      </c>
      <c r="AO54" s="16">
        <f>YEAR(B56)</f>
        <v>2026</v>
      </c>
    </row>
    <row r="55" spans="1:42" ht="19.5" thickBot="1">
      <c r="A55" s="114"/>
      <c r="B55" s="18">
        <f>DATE($AO$54,$AO$55,1)</f>
        <v>46054</v>
      </c>
      <c r="C55" s="19">
        <f>B55+1</f>
        <v>46055</v>
      </c>
      <c r="D55" s="19">
        <f t="shared" ref="D55" si="159">C55+1</f>
        <v>46056</v>
      </c>
      <c r="E55" s="19">
        <f t="shared" ref="E55" si="160">D55+1</f>
        <v>46057</v>
      </c>
      <c r="F55" s="19">
        <f t="shared" ref="F55" si="161">E55+1</f>
        <v>46058</v>
      </c>
      <c r="G55" s="19">
        <f t="shared" ref="G55" si="162">F55+1</f>
        <v>46059</v>
      </c>
      <c r="H55" s="19">
        <f t="shared" ref="H55" si="163">G55+1</f>
        <v>46060</v>
      </c>
      <c r="I55" s="19">
        <f t="shared" ref="I55" si="164">H55+1</f>
        <v>46061</v>
      </c>
      <c r="J55" s="19">
        <f t="shared" ref="J55" si="165">I55+1</f>
        <v>46062</v>
      </c>
      <c r="K55" s="19">
        <f t="shared" ref="K55" si="166">J55+1</f>
        <v>46063</v>
      </c>
      <c r="L55" s="19">
        <f t="shared" ref="L55" si="167">K55+1</f>
        <v>46064</v>
      </c>
      <c r="M55" s="19">
        <f t="shared" ref="M55" si="168">L55+1</f>
        <v>46065</v>
      </c>
      <c r="N55" s="19">
        <f t="shared" ref="N55" si="169">M55+1</f>
        <v>46066</v>
      </c>
      <c r="O55" s="19">
        <f t="shared" ref="O55" si="170">N55+1</f>
        <v>46067</v>
      </c>
      <c r="P55" s="19">
        <f t="shared" ref="P55" si="171">O55+1</f>
        <v>46068</v>
      </c>
      <c r="Q55" s="19">
        <f t="shared" ref="Q55" si="172">P55+1</f>
        <v>46069</v>
      </c>
      <c r="R55" s="19">
        <f t="shared" ref="R55" si="173">Q55+1</f>
        <v>46070</v>
      </c>
      <c r="S55" s="19">
        <f t="shared" ref="S55" si="174">R55+1</f>
        <v>46071</v>
      </c>
      <c r="T55" s="19">
        <f t="shared" ref="T55" si="175">S55+1</f>
        <v>46072</v>
      </c>
      <c r="U55" s="19">
        <f t="shared" ref="U55" si="176">T55+1</f>
        <v>46073</v>
      </c>
      <c r="V55" s="19">
        <f t="shared" ref="V55" si="177">U55+1</f>
        <v>46074</v>
      </c>
      <c r="W55" s="19">
        <f t="shared" ref="W55" si="178">V55+1</f>
        <v>46075</v>
      </c>
      <c r="X55" s="19">
        <f t="shared" ref="X55" si="179">W55+1</f>
        <v>46076</v>
      </c>
      <c r="Y55" s="19">
        <f t="shared" ref="Y55" si="180">X55+1</f>
        <v>46077</v>
      </c>
      <c r="Z55" s="19">
        <f t="shared" ref="Z55" si="181">Y55+1</f>
        <v>46078</v>
      </c>
      <c r="AA55" s="19">
        <f t="shared" ref="AA55" si="182">Z55+1</f>
        <v>46079</v>
      </c>
      <c r="AB55" s="19">
        <f t="shared" ref="AB55" si="183">AA55+1</f>
        <v>46080</v>
      </c>
      <c r="AC55" s="20">
        <f t="shared" ref="AC55" si="184">AB55+1</f>
        <v>46081</v>
      </c>
      <c r="AD55" s="19">
        <f t="shared" ref="AD55" si="185">AC55+1</f>
        <v>46082</v>
      </c>
      <c r="AE55" s="19">
        <f t="shared" ref="AE55" si="186">AD55+1</f>
        <v>46083</v>
      </c>
      <c r="AF55" s="20">
        <f t="shared" ref="AF55" si="187">AE55+1</f>
        <v>46084</v>
      </c>
      <c r="AG55" s="117"/>
      <c r="AH55" s="118"/>
      <c r="AI55" s="102"/>
      <c r="AJ55" s="103"/>
      <c r="AK55" s="98"/>
      <c r="AO55" s="16">
        <f>MONTH(B56)</f>
        <v>2</v>
      </c>
      <c r="AP55" s="16">
        <f>COUNTIF(B59:AF59,"緊")</f>
        <v>0</v>
      </c>
    </row>
    <row r="56" spans="1:42" ht="21">
      <c r="A56" s="7" t="s">
        <v>12</v>
      </c>
      <c r="B56" s="14">
        <f>IF(EDATE(B48,1)&gt;$V$9,"",EDATE(B48,1))</f>
        <v>46054</v>
      </c>
      <c r="C56" s="15">
        <f t="shared" ref="C56:AD56" si="188">IF(C55&gt;$V9,"",IF(B56=EOMONTH(DATE($AO54,$AO55,1),0),"",IF(B56="","",B56+1)))</f>
        <v>46055</v>
      </c>
      <c r="D56" s="15">
        <f t="shared" si="188"/>
        <v>46056</v>
      </c>
      <c r="E56" s="15">
        <f t="shared" si="188"/>
        <v>46057</v>
      </c>
      <c r="F56" s="15">
        <f t="shared" si="188"/>
        <v>46058</v>
      </c>
      <c r="G56" s="15">
        <f t="shared" si="188"/>
        <v>46059</v>
      </c>
      <c r="H56" s="15">
        <f t="shared" si="188"/>
        <v>46060</v>
      </c>
      <c r="I56" s="15">
        <f t="shared" si="188"/>
        <v>46061</v>
      </c>
      <c r="J56" s="15">
        <f t="shared" si="188"/>
        <v>46062</v>
      </c>
      <c r="K56" s="15">
        <f t="shared" si="188"/>
        <v>46063</v>
      </c>
      <c r="L56" s="15">
        <f t="shared" si="188"/>
        <v>46064</v>
      </c>
      <c r="M56" s="15">
        <f t="shared" si="188"/>
        <v>46065</v>
      </c>
      <c r="N56" s="15">
        <f t="shared" si="188"/>
        <v>46066</v>
      </c>
      <c r="O56" s="15">
        <f t="shared" si="188"/>
        <v>46067</v>
      </c>
      <c r="P56" s="15">
        <f t="shared" si="188"/>
        <v>46068</v>
      </c>
      <c r="Q56" s="15">
        <f t="shared" si="188"/>
        <v>46069</v>
      </c>
      <c r="R56" s="15">
        <f t="shared" si="188"/>
        <v>46070</v>
      </c>
      <c r="S56" s="15">
        <f t="shared" si="188"/>
        <v>46071</v>
      </c>
      <c r="T56" s="15">
        <f t="shared" si="188"/>
        <v>46072</v>
      </c>
      <c r="U56" s="15">
        <f t="shared" si="188"/>
        <v>46073</v>
      </c>
      <c r="V56" s="15">
        <f t="shared" si="188"/>
        <v>46074</v>
      </c>
      <c r="W56" s="15">
        <f t="shared" si="188"/>
        <v>46075</v>
      </c>
      <c r="X56" s="15">
        <f t="shared" si="188"/>
        <v>46076</v>
      </c>
      <c r="Y56" s="15">
        <f t="shared" si="188"/>
        <v>46077</v>
      </c>
      <c r="Z56" s="15">
        <f t="shared" si="188"/>
        <v>46078</v>
      </c>
      <c r="AA56" s="15">
        <f t="shared" si="188"/>
        <v>46079</v>
      </c>
      <c r="AB56" s="15">
        <f t="shared" si="188"/>
        <v>46080</v>
      </c>
      <c r="AC56" s="15">
        <f t="shared" si="188"/>
        <v>46081</v>
      </c>
      <c r="AD56" s="15" t="str">
        <f t="shared" si="188"/>
        <v/>
      </c>
      <c r="AE56" s="15" t="str">
        <f>IF(AE55&gt;$V9,"",IF(AD56=EOMONTH(DATE($AO54,$AO55,1),0),"",IF(AD56="","",AD56+1)))</f>
        <v/>
      </c>
      <c r="AF56" s="15" t="str">
        <f t="shared" ref="AF56" si="189">IF(AF55&gt;$V9,"",IF(AE56=EOMONTH(DATE($AO54,$AO55,1),0),"",IF(AE56="","",AE56+1)))</f>
        <v/>
      </c>
      <c r="AG56" s="41" t="s">
        <v>17</v>
      </c>
      <c r="AH56" s="27">
        <f>+COUNTIFS(B57:AF57,"土")+COUNTIFS(B57:AF57,"日")</f>
        <v>8</v>
      </c>
      <c r="AI56" s="12" t="s">
        <v>69</v>
      </c>
      <c r="AJ56" s="32">
        <f>(COUNTIF(B59:AF59,"休"))</f>
        <v>0</v>
      </c>
      <c r="AK56" s="37" t="s">
        <v>28</v>
      </c>
      <c r="AN56" s="16" t="s">
        <v>31</v>
      </c>
      <c r="AO56" s="40">
        <f>AH56/AH58</f>
        <v>0.2857142857142857</v>
      </c>
      <c r="AP56" s="40">
        <f>(AH56-COUNTIF(B59:AF59,"緊"))/(AH58-COUNTIF(B59:AF59,"緊"))</f>
        <v>0.2857142857142857</v>
      </c>
    </row>
    <row r="57" spans="1:42" ht="21">
      <c r="A57" s="7" t="s">
        <v>13</v>
      </c>
      <c r="B57" s="8" t="str">
        <f>IFERROR(TEXT(WEEKDAY(+B56),"aaa"),"")</f>
        <v>日</v>
      </c>
      <c r="C57" s="9" t="str">
        <f t="shared" ref="C57:AF57" si="190">IFERROR(TEXT(WEEKDAY(+C56),"aaa"),"")</f>
        <v>月</v>
      </c>
      <c r="D57" s="9" t="str">
        <f t="shared" si="190"/>
        <v>火</v>
      </c>
      <c r="E57" s="9" t="str">
        <f t="shared" si="190"/>
        <v>水</v>
      </c>
      <c r="F57" s="9" t="str">
        <f t="shared" si="190"/>
        <v>木</v>
      </c>
      <c r="G57" s="9" t="str">
        <f t="shared" si="190"/>
        <v>金</v>
      </c>
      <c r="H57" s="9" t="str">
        <f t="shared" si="190"/>
        <v>土</v>
      </c>
      <c r="I57" s="9" t="str">
        <f t="shared" si="190"/>
        <v>日</v>
      </c>
      <c r="J57" s="9" t="str">
        <f t="shared" si="190"/>
        <v>月</v>
      </c>
      <c r="K57" s="9" t="str">
        <f t="shared" si="190"/>
        <v>火</v>
      </c>
      <c r="L57" s="9" t="str">
        <f t="shared" si="190"/>
        <v>水</v>
      </c>
      <c r="M57" s="9" t="str">
        <f t="shared" si="190"/>
        <v>木</v>
      </c>
      <c r="N57" s="9" t="str">
        <f t="shared" si="190"/>
        <v>金</v>
      </c>
      <c r="O57" s="9" t="str">
        <f t="shared" si="190"/>
        <v>土</v>
      </c>
      <c r="P57" s="9" t="str">
        <f t="shared" si="190"/>
        <v>日</v>
      </c>
      <c r="Q57" s="9" t="str">
        <f t="shared" si="190"/>
        <v>月</v>
      </c>
      <c r="R57" s="9" t="str">
        <f t="shared" si="190"/>
        <v>火</v>
      </c>
      <c r="S57" s="9" t="str">
        <f t="shared" si="190"/>
        <v>水</v>
      </c>
      <c r="T57" s="9" t="str">
        <f t="shared" si="190"/>
        <v>木</v>
      </c>
      <c r="U57" s="9" t="str">
        <f t="shared" si="190"/>
        <v>金</v>
      </c>
      <c r="V57" s="9" t="str">
        <f t="shared" si="190"/>
        <v>土</v>
      </c>
      <c r="W57" s="9" t="str">
        <f t="shared" si="190"/>
        <v>日</v>
      </c>
      <c r="X57" s="9" t="str">
        <f t="shared" si="190"/>
        <v>月</v>
      </c>
      <c r="Y57" s="9" t="str">
        <f t="shared" si="190"/>
        <v>火</v>
      </c>
      <c r="Z57" s="9" t="str">
        <f t="shared" si="190"/>
        <v>水</v>
      </c>
      <c r="AA57" s="9" t="str">
        <f t="shared" si="190"/>
        <v>木</v>
      </c>
      <c r="AB57" s="9" t="str">
        <f t="shared" si="190"/>
        <v>金</v>
      </c>
      <c r="AC57" s="9" t="str">
        <f t="shared" si="190"/>
        <v>土</v>
      </c>
      <c r="AD57" s="9" t="str">
        <f t="shared" si="190"/>
        <v/>
      </c>
      <c r="AE57" s="9" t="str">
        <f t="shared" si="190"/>
        <v/>
      </c>
      <c r="AF57" s="9" t="str">
        <f t="shared" si="190"/>
        <v/>
      </c>
      <c r="AG57" s="41" t="s">
        <v>23</v>
      </c>
      <c r="AH57" s="27">
        <f>+COUNTIFS(B58:AF58,"夏")+COUNTIFS(B58:AF58,"年")+COUNTIFS(B58:AF58,"中")</f>
        <v>0</v>
      </c>
      <c r="AI57" s="12" t="s">
        <v>71</v>
      </c>
      <c r="AJ57" s="32">
        <f>+COUNTIFS(B59:AF59,"夏")+COUNTIFS(B59:AF59,"年")+COUNTIFS(B59:AF59,"中")+COUNTIFS(B59:AF59,"緊")</f>
        <v>0</v>
      </c>
      <c r="AK57" s="38" t="str">
        <f>IF(AH59=0,"要確認",IF(AH59&gt;0.285,"〇",IF(AH59&gt;=AO56,"○","×")))</f>
        <v>要確認</v>
      </c>
    </row>
    <row r="58" spans="1:42" ht="21">
      <c r="A58" s="7" t="s">
        <v>5</v>
      </c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82" t="s">
        <v>24</v>
      </c>
      <c r="AH58" s="25">
        <f>COUNT(B56:AF56)-AH57</f>
        <v>28</v>
      </c>
      <c r="AI58" s="12" t="s">
        <v>73</v>
      </c>
      <c r="AJ58" s="33">
        <f>COUNT(B56:AF56)-AJ57</f>
        <v>28</v>
      </c>
      <c r="AK58" s="35" t="s">
        <v>30</v>
      </c>
    </row>
    <row r="59" spans="1:42" ht="21.75" thickBot="1">
      <c r="A59" s="13" t="s">
        <v>11</v>
      </c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4"/>
      <c r="AG59" s="42" t="s">
        <v>18</v>
      </c>
      <c r="AH59" s="28">
        <f>+COUNTIFS(B58:AF58,"休")/AH58</f>
        <v>0</v>
      </c>
      <c r="AI59" s="43" t="s">
        <v>75</v>
      </c>
      <c r="AJ59" s="34">
        <f>AJ56/AJ58</f>
        <v>0</v>
      </c>
      <c r="AK59" s="36" t="str">
        <f>IF(AJ59=0,"",IF(AJ59&gt;0.285,"○",IF(AJ59&gt;=AO56,"〇",IF(AP55&gt;0,IF(AJ59&gt;=AP56,"○","×"),"×"))))</f>
        <v/>
      </c>
    </row>
    <row r="60" spans="1:42" ht="19.5" thickBot="1"/>
    <row r="61" spans="1:42">
      <c r="A61" s="113"/>
      <c r="B61" s="106">
        <f>MONTH(B63)</f>
        <v>3</v>
      </c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8"/>
      <c r="AG61" s="115" t="s">
        <v>5</v>
      </c>
      <c r="AH61" s="116"/>
      <c r="AI61" s="100" t="s">
        <v>11</v>
      </c>
      <c r="AJ61" s="101"/>
      <c r="AK61" s="97" t="s">
        <v>26</v>
      </c>
      <c r="AO61" s="16">
        <f>YEAR(B63)</f>
        <v>2026</v>
      </c>
    </row>
    <row r="62" spans="1:42" ht="19.5" thickBot="1">
      <c r="A62" s="114"/>
      <c r="B62" s="18">
        <f>DATE($AO$61,$AO$62,1)</f>
        <v>46082</v>
      </c>
      <c r="C62" s="19">
        <f>B62+1</f>
        <v>46083</v>
      </c>
      <c r="D62" s="19">
        <f t="shared" ref="D62" si="191">C62+1</f>
        <v>46084</v>
      </c>
      <c r="E62" s="19">
        <f t="shared" ref="E62" si="192">D62+1</f>
        <v>46085</v>
      </c>
      <c r="F62" s="19">
        <f t="shared" ref="F62" si="193">E62+1</f>
        <v>46086</v>
      </c>
      <c r="G62" s="19">
        <f t="shared" ref="G62" si="194">F62+1</f>
        <v>46087</v>
      </c>
      <c r="H62" s="19">
        <f t="shared" ref="H62" si="195">G62+1</f>
        <v>46088</v>
      </c>
      <c r="I62" s="19">
        <f t="shared" ref="I62" si="196">H62+1</f>
        <v>46089</v>
      </c>
      <c r="J62" s="19">
        <f t="shared" ref="J62" si="197">I62+1</f>
        <v>46090</v>
      </c>
      <c r="K62" s="19">
        <f t="shared" ref="K62" si="198">J62+1</f>
        <v>46091</v>
      </c>
      <c r="L62" s="19">
        <f t="shared" ref="L62" si="199">K62+1</f>
        <v>46092</v>
      </c>
      <c r="M62" s="19">
        <f t="shared" ref="M62" si="200">L62+1</f>
        <v>46093</v>
      </c>
      <c r="N62" s="19">
        <f t="shared" ref="N62" si="201">M62+1</f>
        <v>46094</v>
      </c>
      <c r="O62" s="19">
        <f t="shared" ref="O62" si="202">N62+1</f>
        <v>46095</v>
      </c>
      <c r="P62" s="19">
        <f t="shared" ref="P62" si="203">O62+1</f>
        <v>46096</v>
      </c>
      <c r="Q62" s="19">
        <f t="shared" ref="Q62" si="204">P62+1</f>
        <v>46097</v>
      </c>
      <c r="R62" s="19">
        <f t="shared" ref="R62" si="205">Q62+1</f>
        <v>46098</v>
      </c>
      <c r="S62" s="19">
        <f t="shared" ref="S62" si="206">R62+1</f>
        <v>46099</v>
      </c>
      <c r="T62" s="19">
        <f t="shared" ref="T62" si="207">S62+1</f>
        <v>46100</v>
      </c>
      <c r="U62" s="19">
        <f t="shared" ref="U62" si="208">T62+1</f>
        <v>46101</v>
      </c>
      <c r="V62" s="19">
        <f t="shared" ref="V62" si="209">U62+1</f>
        <v>46102</v>
      </c>
      <c r="W62" s="19">
        <f t="shared" ref="W62" si="210">V62+1</f>
        <v>46103</v>
      </c>
      <c r="X62" s="19">
        <f t="shared" ref="X62" si="211">W62+1</f>
        <v>46104</v>
      </c>
      <c r="Y62" s="19">
        <f t="shared" ref="Y62" si="212">X62+1</f>
        <v>46105</v>
      </c>
      <c r="Z62" s="19">
        <f t="shared" ref="Z62" si="213">Y62+1</f>
        <v>46106</v>
      </c>
      <c r="AA62" s="19">
        <f t="shared" ref="AA62" si="214">Z62+1</f>
        <v>46107</v>
      </c>
      <c r="AB62" s="19">
        <f t="shared" ref="AB62" si="215">AA62+1</f>
        <v>46108</v>
      </c>
      <c r="AC62" s="20">
        <f t="shared" ref="AC62" si="216">AB62+1</f>
        <v>46109</v>
      </c>
      <c r="AD62" s="19">
        <f t="shared" ref="AD62" si="217">AC62+1</f>
        <v>46110</v>
      </c>
      <c r="AE62" s="19">
        <f t="shared" ref="AE62" si="218">AD62+1</f>
        <v>46111</v>
      </c>
      <c r="AF62" s="20">
        <f t="shared" ref="AF62" si="219">AE62+1</f>
        <v>46112</v>
      </c>
      <c r="AG62" s="117"/>
      <c r="AH62" s="118"/>
      <c r="AI62" s="102"/>
      <c r="AJ62" s="103"/>
      <c r="AK62" s="98"/>
      <c r="AO62" s="16">
        <f>MONTH(B63)</f>
        <v>3</v>
      </c>
      <c r="AP62" s="16">
        <f>COUNTIF(B66:AF66,"緊")</f>
        <v>0</v>
      </c>
    </row>
    <row r="63" spans="1:42" ht="21">
      <c r="A63" s="7" t="s">
        <v>12</v>
      </c>
      <c r="B63" s="14">
        <f>IF(EDATE(B55,1)&gt;$V$9,"",EDATE(B55,1))</f>
        <v>46082</v>
      </c>
      <c r="C63" s="15">
        <f>IF(C62&gt;$V9,"",IF(B63=EOMONTH(DATE($AO61,$AO62,1),0),"",IF(B63="","",B63+1)))</f>
        <v>46083</v>
      </c>
      <c r="D63" s="15">
        <f t="shared" ref="D63:AF63" si="220">IF(D62&gt;$V9,"",IF(C63=EOMONTH(DATE($AO61,$AO62,1),0),"",IF(C63="","",C63+1)))</f>
        <v>46084</v>
      </c>
      <c r="E63" s="15">
        <f t="shared" si="220"/>
        <v>46085</v>
      </c>
      <c r="F63" s="15">
        <f t="shared" si="220"/>
        <v>46086</v>
      </c>
      <c r="G63" s="15">
        <f t="shared" si="220"/>
        <v>46087</v>
      </c>
      <c r="H63" s="15">
        <f t="shared" si="220"/>
        <v>46088</v>
      </c>
      <c r="I63" s="15">
        <f t="shared" si="220"/>
        <v>46089</v>
      </c>
      <c r="J63" s="15">
        <f t="shared" si="220"/>
        <v>46090</v>
      </c>
      <c r="K63" s="15">
        <f t="shared" si="220"/>
        <v>46091</v>
      </c>
      <c r="L63" s="15">
        <f t="shared" si="220"/>
        <v>46092</v>
      </c>
      <c r="M63" s="15">
        <f t="shared" si="220"/>
        <v>46093</v>
      </c>
      <c r="N63" s="15">
        <f t="shared" si="220"/>
        <v>46094</v>
      </c>
      <c r="O63" s="15">
        <f t="shared" si="220"/>
        <v>46095</v>
      </c>
      <c r="P63" s="15">
        <f t="shared" si="220"/>
        <v>46096</v>
      </c>
      <c r="Q63" s="15">
        <f t="shared" si="220"/>
        <v>46097</v>
      </c>
      <c r="R63" s="15">
        <f t="shared" si="220"/>
        <v>46098</v>
      </c>
      <c r="S63" s="15">
        <f t="shared" si="220"/>
        <v>46099</v>
      </c>
      <c r="T63" s="15">
        <f t="shared" si="220"/>
        <v>46100</v>
      </c>
      <c r="U63" s="15">
        <f t="shared" si="220"/>
        <v>46101</v>
      </c>
      <c r="V63" s="15">
        <f t="shared" si="220"/>
        <v>46102</v>
      </c>
      <c r="W63" s="15">
        <f t="shared" si="220"/>
        <v>46103</v>
      </c>
      <c r="X63" s="15">
        <f t="shared" si="220"/>
        <v>46104</v>
      </c>
      <c r="Y63" s="15">
        <f t="shared" si="220"/>
        <v>46105</v>
      </c>
      <c r="Z63" s="15">
        <f t="shared" si="220"/>
        <v>46106</v>
      </c>
      <c r="AA63" s="15">
        <f t="shared" si="220"/>
        <v>46107</v>
      </c>
      <c r="AB63" s="15">
        <f t="shared" si="220"/>
        <v>46108</v>
      </c>
      <c r="AC63" s="15">
        <f t="shared" si="220"/>
        <v>46109</v>
      </c>
      <c r="AD63" s="15">
        <f t="shared" si="220"/>
        <v>46110</v>
      </c>
      <c r="AE63" s="15">
        <f t="shared" si="220"/>
        <v>46111</v>
      </c>
      <c r="AF63" s="15">
        <f t="shared" si="220"/>
        <v>46112</v>
      </c>
      <c r="AG63" s="41" t="s">
        <v>17</v>
      </c>
      <c r="AH63" s="27">
        <f>+COUNTIFS(B64:AF64,"土")+COUNTIFS(B64:AF64,"日")</f>
        <v>9</v>
      </c>
      <c r="AI63" s="12" t="s">
        <v>69</v>
      </c>
      <c r="AJ63" s="32">
        <f>(COUNTIF(B66:AF66,"休"))</f>
        <v>0</v>
      </c>
      <c r="AK63" s="37" t="s">
        <v>28</v>
      </c>
      <c r="AN63" s="16" t="s">
        <v>31</v>
      </c>
      <c r="AO63" s="40">
        <f>AH63/AH65</f>
        <v>0.29032258064516131</v>
      </c>
      <c r="AP63" s="40">
        <f>(AH63-COUNTIF(B66:AF66,"緊"))/(AH65-COUNTIF(B66:AF66,"緊"))</f>
        <v>0.29032258064516131</v>
      </c>
    </row>
    <row r="64" spans="1:42" ht="21">
      <c r="A64" s="7" t="s">
        <v>13</v>
      </c>
      <c r="B64" s="8" t="str">
        <f>IFERROR(TEXT(WEEKDAY(+B63),"aaa"),"")</f>
        <v>日</v>
      </c>
      <c r="C64" s="9" t="str">
        <f t="shared" ref="C64:AF64" si="221">IFERROR(TEXT(WEEKDAY(+C63),"aaa"),"")</f>
        <v>月</v>
      </c>
      <c r="D64" s="9" t="str">
        <f t="shared" si="221"/>
        <v>火</v>
      </c>
      <c r="E64" s="9" t="str">
        <f t="shared" si="221"/>
        <v>水</v>
      </c>
      <c r="F64" s="9" t="str">
        <f t="shared" si="221"/>
        <v>木</v>
      </c>
      <c r="G64" s="9" t="str">
        <f t="shared" si="221"/>
        <v>金</v>
      </c>
      <c r="H64" s="9" t="str">
        <f t="shared" si="221"/>
        <v>土</v>
      </c>
      <c r="I64" s="9" t="str">
        <f t="shared" si="221"/>
        <v>日</v>
      </c>
      <c r="J64" s="9" t="str">
        <f t="shared" si="221"/>
        <v>月</v>
      </c>
      <c r="K64" s="9" t="str">
        <f t="shared" si="221"/>
        <v>火</v>
      </c>
      <c r="L64" s="9" t="str">
        <f t="shared" si="221"/>
        <v>水</v>
      </c>
      <c r="M64" s="9" t="str">
        <f t="shared" si="221"/>
        <v>木</v>
      </c>
      <c r="N64" s="9" t="str">
        <f t="shared" si="221"/>
        <v>金</v>
      </c>
      <c r="O64" s="9" t="str">
        <f t="shared" si="221"/>
        <v>土</v>
      </c>
      <c r="P64" s="9" t="str">
        <f t="shared" si="221"/>
        <v>日</v>
      </c>
      <c r="Q64" s="9" t="str">
        <f t="shared" si="221"/>
        <v>月</v>
      </c>
      <c r="R64" s="9" t="str">
        <f t="shared" si="221"/>
        <v>火</v>
      </c>
      <c r="S64" s="9" t="str">
        <f t="shared" si="221"/>
        <v>水</v>
      </c>
      <c r="T64" s="9" t="str">
        <f t="shared" si="221"/>
        <v>木</v>
      </c>
      <c r="U64" s="9" t="str">
        <f t="shared" si="221"/>
        <v>金</v>
      </c>
      <c r="V64" s="9" t="str">
        <f t="shared" si="221"/>
        <v>土</v>
      </c>
      <c r="W64" s="9" t="str">
        <f t="shared" si="221"/>
        <v>日</v>
      </c>
      <c r="X64" s="9" t="str">
        <f t="shared" si="221"/>
        <v>月</v>
      </c>
      <c r="Y64" s="9" t="str">
        <f t="shared" si="221"/>
        <v>火</v>
      </c>
      <c r="Z64" s="9" t="str">
        <f t="shared" si="221"/>
        <v>水</v>
      </c>
      <c r="AA64" s="9" t="str">
        <f t="shared" si="221"/>
        <v>木</v>
      </c>
      <c r="AB64" s="9" t="str">
        <f t="shared" si="221"/>
        <v>金</v>
      </c>
      <c r="AC64" s="9" t="str">
        <f t="shared" si="221"/>
        <v>土</v>
      </c>
      <c r="AD64" s="9" t="str">
        <f t="shared" si="221"/>
        <v>日</v>
      </c>
      <c r="AE64" s="9" t="str">
        <f t="shared" si="221"/>
        <v>月</v>
      </c>
      <c r="AF64" s="9" t="str">
        <f t="shared" si="221"/>
        <v>火</v>
      </c>
      <c r="AG64" s="41" t="s">
        <v>23</v>
      </c>
      <c r="AH64" s="27">
        <f>+COUNTIFS(B65:AF65,"夏")+COUNTIFS(B65:AF65,"年")+COUNTIFS(B65:AF65,"中")</f>
        <v>0</v>
      </c>
      <c r="AI64" s="12" t="s">
        <v>71</v>
      </c>
      <c r="AJ64" s="32">
        <f>+COUNTIFS(B66:AF66,"夏")+COUNTIFS(B66:AF66,"年")+COUNTIFS(B66:AF66,"中")+COUNTIFS(B66:AF66,"緊")</f>
        <v>0</v>
      </c>
      <c r="AK64" s="38" t="str">
        <f>IF(AH66=0,"要確認",IF(AH66&gt;0.285,"〇",IF(AH66&gt;=AO63,"○","×")))</f>
        <v>要確認</v>
      </c>
    </row>
    <row r="65" spans="1:42" ht="21">
      <c r="A65" s="7" t="s">
        <v>5</v>
      </c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82" t="s">
        <v>24</v>
      </c>
      <c r="AH65" s="25">
        <f>COUNT(B63:AF63)-AH64</f>
        <v>31</v>
      </c>
      <c r="AI65" s="12" t="s">
        <v>73</v>
      </c>
      <c r="AJ65" s="33">
        <f>COUNT(B63:AF63)-AJ64</f>
        <v>31</v>
      </c>
      <c r="AK65" s="35" t="s">
        <v>30</v>
      </c>
    </row>
    <row r="66" spans="1:42" ht="21.75" thickBot="1">
      <c r="A66" s="13" t="s">
        <v>11</v>
      </c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4"/>
      <c r="AG66" s="42" t="s">
        <v>18</v>
      </c>
      <c r="AH66" s="28">
        <f>+COUNTIFS(B65:AF65,"休")/AH65</f>
        <v>0</v>
      </c>
      <c r="AI66" s="43" t="s">
        <v>75</v>
      </c>
      <c r="AJ66" s="34">
        <f>AJ63/AJ65</f>
        <v>0</v>
      </c>
      <c r="AK66" s="36" t="str">
        <f>IF(AJ66=0,"",IF(AJ66&gt;0.285,"○",IF(AJ66&gt;=AO63,"〇",IF(AP62&gt;0,IF(AJ66&gt;=AP63,"○","×"),"×"))))</f>
        <v/>
      </c>
    </row>
    <row r="67" spans="1:42" ht="19.5" thickBot="1"/>
    <row r="68" spans="1:42">
      <c r="A68" s="113"/>
      <c r="B68" s="106">
        <f>MONTH(B70)</f>
        <v>4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8"/>
      <c r="AG68" s="115" t="s">
        <v>27</v>
      </c>
      <c r="AH68" s="116"/>
      <c r="AI68" s="100" t="s">
        <v>29</v>
      </c>
      <c r="AJ68" s="101"/>
      <c r="AK68" s="97" t="s">
        <v>67</v>
      </c>
      <c r="AO68" s="16">
        <f>YEAR(B70)</f>
        <v>2026</v>
      </c>
    </row>
    <row r="69" spans="1:42" ht="19.5" thickBot="1">
      <c r="A69" s="114"/>
      <c r="B69" s="18">
        <f>DATE($AO$68,$AO$69,1)</f>
        <v>46113</v>
      </c>
      <c r="C69" s="19">
        <f>B69+1</f>
        <v>46114</v>
      </c>
      <c r="D69" s="19">
        <f t="shared" ref="D69" si="222">C69+1</f>
        <v>46115</v>
      </c>
      <c r="E69" s="19">
        <f t="shared" ref="E69" si="223">D69+1</f>
        <v>46116</v>
      </c>
      <c r="F69" s="19">
        <f t="shared" ref="F69" si="224">E69+1</f>
        <v>46117</v>
      </c>
      <c r="G69" s="19">
        <f t="shared" ref="G69" si="225">F69+1</f>
        <v>46118</v>
      </c>
      <c r="H69" s="19">
        <f t="shared" ref="H69" si="226">G69+1</f>
        <v>46119</v>
      </c>
      <c r="I69" s="19">
        <f t="shared" ref="I69" si="227">H69+1</f>
        <v>46120</v>
      </c>
      <c r="J69" s="19">
        <f t="shared" ref="J69" si="228">I69+1</f>
        <v>46121</v>
      </c>
      <c r="K69" s="19">
        <f t="shared" ref="K69" si="229">J69+1</f>
        <v>46122</v>
      </c>
      <c r="L69" s="19">
        <f t="shared" ref="L69" si="230">K69+1</f>
        <v>46123</v>
      </c>
      <c r="M69" s="19">
        <f t="shared" ref="M69" si="231">L69+1</f>
        <v>46124</v>
      </c>
      <c r="N69" s="19">
        <f t="shared" ref="N69" si="232">M69+1</f>
        <v>46125</v>
      </c>
      <c r="O69" s="19">
        <f t="shared" ref="O69" si="233">N69+1</f>
        <v>46126</v>
      </c>
      <c r="P69" s="19">
        <f t="shared" ref="P69" si="234">O69+1</f>
        <v>46127</v>
      </c>
      <c r="Q69" s="19">
        <f t="shared" ref="Q69" si="235">P69+1</f>
        <v>46128</v>
      </c>
      <c r="R69" s="19">
        <f t="shared" ref="R69" si="236">Q69+1</f>
        <v>46129</v>
      </c>
      <c r="S69" s="19">
        <f t="shared" ref="S69" si="237">R69+1</f>
        <v>46130</v>
      </c>
      <c r="T69" s="19">
        <f t="shared" ref="T69" si="238">S69+1</f>
        <v>46131</v>
      </c>
      <c r="U69" s="19">
        <f t="shared" ref="U69" si="239">T69+1</f>
        <v>46132</v>
      </c>
      <c r="V69" s="19">
        <f t="shared" ref="V69" si="240">U69+1</f>
        <v>46133</v>
      </c>
      <c r="W69" s="19">
        <f t="shared" ref="W69" si="241">V69+1</f>
        <v>46134</v>
      </c>
      <c r="X69" s="19">
        <f t="shared" ref="X69" si="242">W69+1</f>
        <v>46135</v>
      </c>
      <c r="Y69" s="19">
        <f t="shared" ref="Y69" si="243">X69+1</f>
        <v>46136</v>
      </c>
      <c r="Z69" s="19">
        <f t="shared" ref="Z69" si="244">Y69+1</f>
        <v>46137</v>
      </c>
      <c r="AA69" s="19">
        <f t="shared" ref="AA69" si="245">Z69+1</f>
        <v>46138</v>
      </c>
      <c r="AB69" s="19">
        <f t="shared" ref="AB69" si="246">AA69+1</f>
        <v>46139</v>
      </c>
      <c r="AC69" s="20">
        <f t="shared" ref="AC69" si="247">AB69+1</f>
        <v>46140</v>
      </c>
      <c r="AD69" s="19">
        <f t="shared" ref="AD69" si="248">AC69+1</f>
        <v>46141</v>
      </c>
      <c r="AE69" s="19">
        <f t="shared" ref="AE69" si="249">AD69+1</f>
        <v>46142</v>
      </c>
      <c r="AF69" s="20">
        <f t="shared" ref="AF69" si="250">AE69+1</f>
        <v>46143</v>
      </c>
      <c r="AG69" s="117"/>
      <c r="AH69" s="118"/>
      <c r="AI69" s="102"/>
      <c r="AJ69" s="103"/>
      <c r="AK69" s="98"/>
      <c r="AO69" s="16">
        <f>MONTH(B70)</f>
        <v>4</v>
      </c>
      <c r="AP69" s="16">
        <f>COUNTIF(B73:AF73,"緊")</f>
        <v>0</v>
      </c>
    </row>
    <row r="70" spans="1:42" ht="21">
      <c r="A70" s="7" t="s">
        <v>12</v>
      </c>
      <c r="B70" s="14">
        <f>IF(EDATE(B62,1)&gt;$V$9,"",EDATE(B62,1))</f>
        <v>46113</v>
      </c>
      <c r="C70" s="15">
        <f>IF(C69&gt;$V9,"",IF(B70=EOMONTH(DATE($AO68,$AO69,1),0),"",IF(B70="","",B70+1)))</f>
        <v>46114</v>
      </c>
      <c r="D70" s="15">
        <f t="shared" ref="D70:AF70" si="251">IF(D69&gt;$V9,"",IF(C70=EOMONTH(DATE($AO68,$AO69,1),0),"",IF(C70="","",C70+1)))</f>
        <v>46115</v>
      </c>
      <c r="E70" s="15">
        <f t="shared" si="251"/>
        <v>46116</v>
      </c>
      <c r="F70" s="15">
        <f t="shared" si="251"/>
        <v>46117</v>
      </c>
      <c r="G70" s="15">
        <f t="shared" si="251"/>
        <v>46118</v>
      </c>
      <c r="H70" s="15">
        <f t="shared" si="251"/>
        <v>46119</v>
      </c>
      <c r="I70" s="15">
        <f t="shared" si="251"/>
        <v>46120</v>
      </c>
      <c r="J70" s="15">
        <f t="shared" si="251"/>
        <v>46121</v>
      </c>
      <c r="K70" s="15">
        <f t="shared" si="251"/>
        <v>46122</v>
      </c>
      <c r="L70" s="15" t="str">
        <f t="shared" si="251"/>
        <v/>
      </c>
      <c r="M70" s="15" t="str">
        <f t="shared" si="251"/>
        <v/>
      </c>
      <c r="N70" s="15" t="str">
        <f t="shared" si="251"/>
        <v/>
      </c>
      <c r="O70" s="15" t="str">
        <f t="shared" si="251"/>
        <v/>
      </c>
      <c r="P70" s="15" t="str">
        <f t="shared" si="251"/>
        <v/>
      </c>
      <c r="Q70" s="15" t="str">
        <f t="shared" si="251"/>
        <v/>
      </c>
      <c r="R70" s="15" t="str">
        <f t="shared" si="251"/>
        <v/>
      </c>
      <c r="S70" s="15" t="str">
        <f t="shared" si="251"/>
        <v/>
      </c>
      <c r="T70" s="15" t="str">
        <f t="shared" si="251"/>
        <v/>
      </c>
      <c r="U70" s="15" t="str">
        <f t="shared" si="251"/>
        <v/>
      </c>
      <c r="V70" s="15" t="str">
        <f t="shared" si="251"/>
        <v/>
      </c>
      <c r="W70" s="15" t="str">
        <f t="shared" si="251"/>
        <v/>
      </c>
      <c r="X70" s="15" t="str">
        <f t="shared" si="251"/>
        <v/>
      </c>
      <c r="Y70" s="15" t="str">
        <f t="shared" si="251"/>
        <v/>
      </c>
      <c r="Z70" s="15" t="str">
        <f t="shared" si="251"/>
        <v/>
      </c>
      <c r="AA70" s="15" t="str">
        <f t="shared" si="251"/>
        <v/>
      </c>
      <c r="AB70" s="15" t="str">
        <f t="shared" si="251"/>
        <v/>
      </c>
      <c r="AC70" s="15" t="str">
        <f t="shared" si="251"/>
        <v/>
      </c>
      <c r="AD70" s="15" t="str">
        <f t="shared" si="251"/>
        <v/>
      </c>
      <c r="AE70" s="15" t="str">
        <f t="shared" si="251"/>
        <v/>
      </c>
      <c r="AF70" s="15" t="str">
        <f t="shared" si="251"/>
        <v/>
      </c>
      <c r="AG70" s="41" t="s">
        <v>68</v>
      </c>
      <c r="AH70" s="27">
        <f>+COUNTIFS(B71:AF71,"土")+COUNTIFS(B71:AF71,"日")</f>
        <v>2</v>
      </c>
      <c r="AI70" s="12" t="s">
        <v>69</v>
      </c>
      <c r="AJ70" s="32">
        <f>(COUNTIF(B73:AF73,"休"))</f>
        <v>0</v>
      </c>
      <c r="AK70" s="37" t="s">
        <v>27</v>
      </c>
      <c r="AN70" s="16" t="s">
        <v>31</v>
      </c>
      <c r="AO70" s="40">
        <f>AH70/AH72</f>
        <v>0.2</v>
      </c>
      <c r="AP70" s="40">
        <f>(AH70-COUNTIF(B73:AF73,"緊"))/(AH72-COUNTIF(B73:AF73,"緊"))</f>
        <v>0.2</v>
      </c>
    </row>
    <row r="71" spans="1:42" ht="21">
      <c r="A71" s="7" t="s">
        <v>13</v>
      </c>
      <c r="B71" s="8" t="str">
        <f>IFERROR(TEXT(WEEKDAY(+B70),"aaa"),"")</f>
        <v>水</v>
      </c>
      <c r="C71" s="9" t="str">
        <f t="shared" ref="C71:AF71" si="252">IFERROR(TEXT(WEEKDAY(+C70),"aaa"),"")</f>
        <v>木</v>
      </c>
      <c r="D71" s="9" t="str">
        <f t="shared" si="252"/>
        <v>金</v>
      </c>
      <c r="E71" s="9" t="str">
        <f t="shared" si="252"/>
        <v>土</v>
      </c>
      <c r="F71" s="9" t="str">
        <f t="shared" si="252"/>
        <v>日</v>
      </c>
      <c r="G71" s="9" t="str">
        <f t="shared" si="252"/>
        <v>月</v>
      </c>
      <c r="H71" s="9" t="str">
        <f t="shared" si="252"/>
        <v>火</v>
      </c>
      <c r="I71" s="9" t="str">
        <f t="shared" si="252"/>
        <v>水</v>
      </c>
      <c r="J71" s="9" t="str">
        <f t="shared" si="252"/>
        <v>木</v>
      </c>
      <c r="K71" s="9" t="str">
        <f t="shared" si="252"/>
        <v>金</v>
      </c>
      <c r="L71" s="9" t="str">
        <f t="shared" si="252"/>
        <v/>
      </c>
      <c r="M71" s="9" t="str">
        <f t="shared" si="252"/>
        <v/>
      </c>
      <c r="N71" s="9" t="str">
        <f t="shared" si="252"/>
        <v/>
      </c>
      <c r="O71" s="9" t="str">
        <f t="shared" si="252"/>
        <v/>
      </c>
      <c r="P71" s="9" t="str">
        <f t="shared" si="252"/>
        <v/>
      </c>
      <c r="Q71" s="9" t="str">
        <f t="shared" si="252"/>
        <v/>
      </c>
      <c r="R71" s="9" t="str">
        <f t="shared" si="252"/>
        <v/>
      </c>
      <c r="S71" s="9" t="str">
        <f t="shared" si="252"/>
        <v/>
      </c>
      <c r="T71" s="9" t="str">
        <f t="shared" si="252"/>
        <v/>
      </c>
      <c r="U71" s="9" t="str">
        <f t="shared" si="252"/>
        <v/>
      </c>
      <c r="V71" s="9" t="str">
        <f t="shared" si="252"/>
        <v/>
      </c>
      <c r="W71" s="9" t="str">
        <f t="shared" si="252"/>
        <v/>
      </c>
      <c r="X71" s="9" t="str">
        <f t="shared" si="252"/>
        <v/>
      </c>
      <c r="Y71" s="9" t="str">
        <f t="shared" si="252"/>
        <v/>
      </c>
      <c r="Z71" s="9" t="str">
        <f t="shared" si="252"/>
        <v/>
      </c>
      <c r="AA71" s="9" t="str">
        <f t="shared" si="252"/>
        <v/>
      </c>
      <c r="AB71" s="9" t="str">
        <f t="shared" si="252"/>
        <v/>
      </c>
      <c r="AC71" s="9" t="str">
        <f t="shared" si="252"/>
        <v/>
      </c>
      <c r="AD71" s="9" t="str">
        <f t="shared" si="252"/>
        <v/>
      </c>
      <c r="AE71" s="9" t="str">
        <f t="shared" si="252"/>
        <v/>
      </c>
      <c r="AF71" s="9" t="str">
        <f t="shared" si="252"/>
        <v/>
      </c>
      <c r="AG71" s="41" t="s">
        <v>70</v>
      </c>
      <c r="AH71" s="27">
        <f>+COUNTIFS(B72:AF72,"夏")+COUNTIFS(B72:AF72,"年")+COUNTIFS(B72:AF72,"中")</f>
        <v>0</v>
      </c>
      <c r="AI71" s="12" t="s">
        <v>71</v>
      </c>
      <c r="AJ71" s="32">
        <f>+COUNTIFS(B73:AF73,"夏")+COUNTIFS(B73:AF73,"年")+COUNTIFS(B73:AF73,"中")+COUNTIFS(B73:AF73,"緊")</f>
        <v>0</v>
      </c>
      <c r="AK71" s="38" t="str">
        <f>IF(AH73=0,"要確認",IF(AH73&gt;0.285,"〇",IF(AH73&gt;=AO70,"○","×")))</f>
        <v>要確認</v>
      </c>
    </row>
    <row r="72" spans="1:42" ht="21">
      <c r="A72" s="7" t="s">
        <v>5</v>
      </c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82" t="s">
        <v>72</v>
      </c>
      <c r="AH72" s="25">
        <f>COUNT(B70:AF70)-AH71</f>
        <v>10</v>
      </c>
      <c r="AI72" s="12" t="s">
        <v>73</v>
      </c>
      <c r="AJ72" s="33">
        <f>COUNT(B70:AF70)-AJ71</f>
        <v>10</v>
      </c>
      <c r="AK72" s="35" t="s">
        <v>29</v>
      </c>
    </row>
    <row r="73" spans="1:42" ht="21.75" thickBot="1">
      <c r="A73" s="13" t="s">
        <v>11</v>
      </c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4"/>
      <c r="AG73" s="42" t="s">
        <v>74</v>
      </c>
      <c r="AH73" s="28">
        <f>+COUNTIFS(B72:AF72,"休")/AH72</f>
        <v>0</v>
      </c>
      <c r="AI73" s="43" t="s">
        <v>75</v>
      </c>
      <c r="AJ73" s="34">
        <f>AJ70/AJ72</f>
        <v>0</v>
      </c>
      <c r="AK73" s="36" t="str">
        <f>IF(AJ73=0,"",IF(AJ73&gt;0.285,"○",IF(AJ73&gt;=AO70,"〇",IF(AP69&gt;0,IF(AJ73&gt;=AP70,"○","×"),"×"))))</f>
        <v/>
      </c>
    </row>
    <row r="74" spans="1:42" ht="19.5" thickBot="1"/>
    <row r="75" spans="1:42">
      <c r="A75" s="113"/>
      <c r="B75" s="106" t="e">
        <f>MONTH(B77)</f>
        <v>#VALUE!</v>
      </c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8"/>
      <c r="AG75" s="115" t="s">
        <v>27</v>
      </c>
      <c r="AH75" s="116"/>
      <c r="AI75" s="100" t="s">
        <v>29</v>
      </c>
      <c r="AJ75" s="101"/>
      <c r="AK75" s="97" t="s">
        <v>67</v>
      </c>
      <c r="AO75" s="16" t="e">
        <f>YEAR(B77)</f>
        <v>#VALUE!</v>
      </c>
    </row>
    <row r="76" spans="1:42" ht="19.5" thickBot="1">
      <c r="A76" s="114"/>
      <c r="B76" s="18" t="e">
        <f>DATE($AO$75,$AO$76,1)</f>
        <v>#VALUE!</v>
      </c>
      <c r="C76" s="19" t="e">
        <f>B76+1</f>
        <v>#VALUE!</v>
      </c>
      <c r="D76" s="19" t="e">
        <f t="shared" ref="D76" si="253">C76+1</f>
        <v>#VALUE!</v>
      </c>
      <c r="E76" s="19" t="e">
        <f t="shared" ref="E76" si="254">D76+1</f>
        <v>#VALUE!</v>
      </c>
      <c r="F76" s="19" t="e">
        <f t="shared" ref="F76" si="255">E76+1</f>
        <v>#VALUE!</v>
      </c>
      <c r="G76" s="19" t="e">
        <f t="shared" ref="G76" si="256">F76+1</f>
        <v>#VALUE!</v>
      </c>
      <c r="H76" s="19" t="e">
        <f t="shared" ref="H76" si="257">G76+1</f>
        <v>#VALUE!</v>
      </c>
      <c r="I76" s="19" t="e">
        <f t="shared" ref="I76" si="258">H76+1</f>
        <v>#VALUE!</v>
      </c>
      <c r="J76" s="19" t="e">
        <f t="shared" ref="J76" si="259">I76+1</f>
        <v>#VALUE!</v>
      </c>
      <c r="K76" s="19" t="e">
        <f t="shared" ref="K76" si="260">J76+1</f>
        <v>#VALUE!</v>
      </c>
      <c r="L76" s="19" t="e">
        <f t="shared" ref="L76" si="261">K76+1</f>
        <v>#VALUE!</v>
      </c>
      <c r="M76" s="19" t="e">
        <f t="shared" ref="M76" si="262">L76+1</f>
        <v>#VALUE!</v>
      </c>
      <c r="N76" s="19" t="e">
        <f t="shared" ref="N76" si="263">M76+1</f>
        <v>#VALUE!</v>
      </c>
      <c r="O76" s="19" t="e">
        <f t="shared" ref="O76" si="264">N76+1</f>
        <v>#VALUE!</v>
      </c>
      <c r="P76" s="19" t="e">
        <f t="shared" ref="P76" si="265">O76+1</f>
        <v>#VALUE!</v>
      </c>
      <c r="Q76" s="19" t="e">
        <f t="shared" ref="Q76" si="266">P76+1</f>
        <v>#VALUE!</v>
      </c>
      <c r="R76" s="19" t="e">
        <f t="shared" ref="R76" si="267">Q76+1</f>
        <v>#VALUE!</v>
      </c>
      <c r="S76" s="19" t="e">
        <f t="shared" ref="S76" si="268">R76+1</f>
        <v>#VALUE!</v>
      </c>
      <c r="T76" s="19" t="e">
        <f t="shared" ref="T76" si="269">S76+1</f>
        <v>#VALUE!</v>
      </c>
      <c r="U76" s="19" t="e">
        <f t="shared" ref="U76" si="270">T76+1</f>
        <v>#VALUE!</v>
      </c>
      <c r="V76" s="19" t="e">
        <f t="shared" ref="V76" si="271">U76+1</f>
        <v>#VALUE!</v>
      </c>
      <c r="W76" s="19" t="e">
        <f t="shared" ref="W76" si="272">V76+1</f>
        <v>#VALUE!</v>
      </c>
      <c r="X76" s="19" t="e">
        <f t="shared" ref="X76" si="273">W76+1</f>
        <v>#VALUE!</v>
      </c>
      <c r="Y76" s="19" t="e">
        <f t="shared" ref="Y76" si="274">X76+1</f>
        <v>#VALUE!</v>
      </c>
      <c r="Z76" s="19" t="e">
        <f t="shared" ref="Z76" si="275">Y76+1</f>
        <v>#VALUE!</v>
      </c>
      <c r="AA76" s="19" t="e">
        <f t="shared" ref="AA76" si="276">Z76+1</f>
        <v>#VALUE!</v>
      </c>
      <c r="AB76" s="19" t="e">
        <f t="shared" ref="AB76" si="277">AA76+1</f>
        <v>#VALUE!</v>
      </c>
      <c r="AC76" s="20" t="e">
        <f t="shared" ref="AC76" si="278">AB76+1</f>
        <v>#VALUE!</v>
      </c>
      <c r="AD76" s="19" t="e">
        <f t="shared" ref="AD76" si="279">AC76+1</f>
        <v>#VALUE!</v>
      </c>
      <c r="AE76" s="19" t="e">
        <f t="shared" ref="AE76" si="280">AD76+1</f>
        <v>#VALUE!</v>
      </c>
      <c r="AF76" s="20" t="e">
        <f t="shared" ref="AF76" si="281">AE76+1</f>
        <v>#VALUE!</v>
      </c>
      <c r="AG76" s="117"/>
      <c r="AH76" s="118"/>
      <c r="AI76" s="102"/>
      <c r="AJ76" s="103"/>
      <c r="AK76" s="98"/>
      <c r="AO76" s="16" t="e">
        <f>MONTH(B77)</f>
        <v>#VALUE!</v>
      </c>
      <c r="AP76" s="16">
        <f>COUNTIF(B80:AF80,"緊")</f>
        <v>0</v>
      </c>
    </row>
    <row r="77" spans="1:42" ht="21">
      <c r="A77" s="7" t="s">
        <v>12</v>
      </c>
      <c r="B77" s="14" t="str">
        <f>IF(EDATE(B69,1)&gt;$V$9,"",EDATE(B69,1))</f>
        <v/>
      </c>
      <c r="C77" s="15" t="e">
        <f>IF(C76&gt;$V9,"",IF(B77=EOMONTH(DATE($AO75,$AO76,1),0),"",IF(B77="","",B77+1)))</f>
        <v>#VALUE!</v>
      </c>
      <c r="D77" s="15" t="e">
        <f t="shared" ref="D77:AF77" si="282">IF(D76&gt;$V9,"",IF(C77=EOMONTH(DATE($AO75,$AO76,1),0),"",IF(C77="","",C77+1)))</f>
        <v>#VALUE!</v>
      </c>
      <c r="E77" s="15" t="e">
        <f t="shared" si="282"/>
        <v>#VALUE!</v>
      </c>
      <c r="F77" s="15" t="e">
        <f t="shared" si="282"/>
        <v>#VALUE!</v>
      </c>
      <c r="G77" s="15" t="e">
        <f t="shared" si="282"/>
        <v>#VALUE!</v>
      </c>
      <c r="H77" s="15" t="e">
        <f t="shared" si="282"/>
        <v>#VALUE!</v>
      </c>
      <c r="I77" s="15" t="e">
        <f t="shared" si="282"/>
        <v>#VALUE!</v>
      </c>
      <c r="J77" s="15" t="e">
        <f t="shared" si="282"/>
        <v>#VALUE!</v>
      </c>
      <c r="K77" s="15" t="e">
        <f t="shared" si="282"/>
        <v>#VALUE!</v>
      </c>
      <c r="L77" s="15" t="e">
        <f t="shared" si="282"/>
        <v>#VALUE!</v>
      </c>
      <c r="M77" s="15" t="e">
        <f t="shared" si="282"/>
        <v>#VALUE!</v>
      </c>
      <c r="N77" s="15" t="e">
        <f t="shared" si="282"/>
        <v>#VALUE!</v>
      </c>
      <c r="O77" s="15" t="e">
        <f t="shared" si="282"/>
        <v>#VALUE!</v>
      </c>
      <c r="P77" s="15" t="e">
        <f t="shared" si="282"/>
        <v>#VALUE!</v>
      </c>
      <c r="Q77" s="15" t="e">
        <f t="shared" si="282"/>
        <v>#VALUE!</v>
      </c>
      <c r="R77" s="15" t="e">
        <f t="shared" si="282"/>
        <v>#VALUE!</v>
      </c>
      <c r="S77" s="15" t="e">
        <f t="shared" si="282"/>
        <v>#VALUE!</v>
      </c>
      <c r="T77" s="15" t="e">
        <f t="shared" si="282"/>
        <v>#VALUE!</v>
      </c>
      <c r="U77" s="15" t="e">
        <f t="shared" si="282"/>
        <v>#VALUE!</v>
      </c>
      <c r="V77" s="15" t="e">
        <f t="shared" si="282"/>
        <v>#VALUE!</v>
      </c>
      <c r="W77" s="15" t="e">
        <f t="shared" si="282"/>
        <v>#VALUE!</v>
      </c>
      <c r="X77" s="15" t="e">
        <f t="shared" si="282"/>
        <v>#VALUE!</v>
      </c>
      <c r="Y77" s="15" t="e">
        <f t="shared" si="282"/>
        <v>#VALUE!</v>
      </c>
      <c r="Z77" s="15" t="e">
        <f t="shared" si="282"/>
        <v>#VALUE!</v>
      </c>
      <c r="AA77" s="15" t="e">
        <f t="shared" si="282"/>
        <v>#VALUE!</v>
      </c>
      <c r="AB77" s="15" t="e">
        <f t="shared" si="282"/>
        <v>#VALUE!</v>
      </c>
      <c r="AC77" s="15" t="e">
        <f t="shared" si="282"/>
        <v>#VALUE!</v>
      </c>
      <c r="AD77" s="15" t="e">
        <f t="shared" si="282"/>
        <v>#VALUE!</v>
      </c>
      <c r="AE77" s="15" t="e">
        <f t="shared" si="282"/>
        <v>#VALUE!</v>
      </c>
      <c r="AF77" s="15" t="e">
        <f t="shared" si="282"/>
        <v>#VALUE!</v>
      </c>
      <c r="AG77" s="41" t="s">
        <v>68</v>
      </c>
      <c r="AH77" s="27">
        <f>+COUNTIFS(B78:AF78,"土")+COUNTIFS(B78:AF78,"日")</f>
        <v>0</v>
      </c>
      <c r="AI77" s="12" t="s">
        <v>69</v>
      </c>
      <c r="AJ77" s="32">
        <f>(COUNTIF(B80:AF80,"休"))</f>
        <v>0</v>
      </c>
      <c r="AK77" s="37" t="s">
        <v>27</v>
      </c>
      <c r="AN77" s="16" t="s">
        <v>31</v>
      </c>
      <c r="AO77" s="40" t="e">
        <f>AH77/AH79</f>
        <v>#DIV/0!</v>
      </c>
      <c r="AP77" s="40" t="e">
        <f>(AH77-COUNTIF(B80:AF80,"緊"))/(AH79-COUNTIF(B80:AF80,"緊"))</f>
        <v>#DIV/0!</v>
      </c>
    </row>
    <row r="78" spans="1:42" ht="21">
      <c r="A78" s="7" t="s">
        <v>13</v>
      </c>
      <c r="B78" s="8" t="str">
        <f>IFERROR(TEXT(WEEKDAY(+B77),"aaa"),"")</f>
        <v/>
      </c>
      <c r="C78" s="9" t="str">
        <f t="shared" ref="C78:AF78" si="283">IFERROR(TEXT(WEEKDAY(+C77),"aaa"),"")</f>
        <v/>
      </c>
      <c r="D78" s="9" t="str">
        <f t="shared" si="283"/>
        <v/>
      </c>
      <c r="E78" s="9" t="str">
        <f t="shared" si="283"/>
        <v/>
      </c>
      <c r="F78" s="9" t="str">
        <f t="shared" si="283"/>
        <v/>
      </c>
      <c r="G78" s="9" t="str">
        <f t="shared" si="283"/>
        <v/>
      </c>
      <c r="H78" s="9" t="str">
        <f t="shared" si="283"/>
        <v/>
      </c>
      <c r="I78" s="9" t="str">
        <f t="shared" si="283"/>
        <v/>
      </c>
      <c r="J78" s="9" t="str">
        <f t="shared" si="283"/>
        <v/>
      </c>
      <c r="K78" s="9" t="str">
        <f t="shared" si="283"/>
        <v/>
      </c>
      <c r="L78" s="9" t="str">
        <f t="shared" si="283"/>
        <v/>
      </c>
      <c r="M78" s="9" t="str">
        <f t="shared" si="283"/>
        <v/>
      </c>
      <c r="N78" s="9" t="str">
        <f t="shared" si="283"/>
        <v/>
      </c>
      <c r="O78" s="9" t="str">
        <f t="shared" si="283"/>
        <v/>
      </c>
      <c r="P78" s="9" t="str">
        <f t="shared" si="283"/>
        <v/>
      </c>
      <c r="Q78" s="9" t="str">
        <f t="shared" si="283"/>
        <v/>
      </c>
      <c r="R78" s="9" t="str">
        <f t="shared" si="283"/>
        <v/>
      </c>
      <c r="S78" s="9" t="str">
        <f t="shared" si="283"/>
        <v/>
      </c>
      <c r="T78" s="9" t="str">
        <f t="shared" si="283"/>
        <v/>
      </c>
      <c r="U78" s="9" t="str">
        <f t="shared" si="283"/>
        <v/>
      </c>
      <c r="V78" s="9" t="str">
        <f t="shared" si="283"/>
        <v/>
      </c>
      <c r="W78" s="9" t="str">
        <f t="shared" si="283"/>
        <v/>
      </c>
      <c r="X78" s="9" t="str">
        <f t="shared" si="283"/>
        <v/>
      </c>
      <c r="Y78" s="9" t="str">
        <f t="shared" si="283"/>
        <v/>
      </c>
      <c r="Z78" s="9" t="str">
        <f t="shared" si="283"/>
        <v/>
      </c>
      <c r="AA78" s="9" t="str">
        <f t="shared" si="283"/>
        <v/>
      </c>
      <c r="AB78" s="9" t="str">
        <f t="shared" si="283"/>
        <v/>
      </c>
      <c r="AC78" s="9" t="str">
        <f t="shared" si="283"/>
        <v/>
      </c>
      <c r="AD78" s="9" t="str">
        <f t="shared" si="283"/>
        <v/>
      </c>
      <c r="AE78" s="9" t="str">
        <f t="shared" si="283"/>
        <v/>
      </c>
      <c r="AF78" s="9" t="str">
        <f t="shared" si="283"/>
        <v/>
      </c>
      <c r="AG78" s="41" t="s">
        <v>70</v>
      </c>
      <c r="AH78" s="27">
        <f>+COUNTIFS(B79:AF79,"夏")+COUNTIFS(B79:AF79,"年")+COUNTIFS(B79:AF79,"中")</f>
        <v>0</v>
      </c>
      <c r="AI78" s="12" t="s">
        <v>71</v>
      </c>
      <c r="AJ78" s="32">
        <f>+COUNTIFS(B80:AF80,"夏")+COUNTIFS(B80:AF80,"年")+COUNTIFS(B80:AF80,"中")+COUNTIFS(B80:AF80,"緊")</f>
        <v>0</v>
      </c>
      <c r="AK78" s="38" t="e">
        <f>IF(AH80=0,"要確認",IF(AH80&gt;0.285,"〇",IF(AH80&gt;=AO77,"○","×")))</f>
        <v>#DIV/0!</v>
      </c>
    </row>
    <row r="79" spans="1:42" ht="21">
      <c r="A79" s="7" t="s">
        <v>5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82" t="s">
        <v>72</v>
      </c>
      <c r="AH79" s="25">
        <f>COUNT(B77:AF77)-AH78</f>
        <v>0</v>
      </c>
      <c r="AI79" s="12" t="s">
        <v>73</v>
      </c>
      <c r="AJ79" s="33">
        <f>COUNT(B77:AF77)-AJ78</f>
        <v>0</v>
      </c>
      <c r="AK79" s="35" t="s">
        <v>29</v>
      </c>
    </row>
    <row r="80" spans="1:42" ht="21.75" thickBot="1">
      <c r="A80" s="13" t="s">
        <v>11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4"/>
      <c r="AG80" s="42" t="s">
        <v>74</v>
      </c>
      <c r="AH80" s="28" t="e">
        <f>+COUNTIFS(B79:AF79,"休")/AH79</f>
        <v>#DIV/0!</v>
      </c>
      <c r="AI80" s="43" t="s">
        <v>75</v>
      </c>
      <c r="AJ80" s="34" t="e">
        <f>AJ77/AJ79</f>
        <v>#DIV/0!</v>
      </c>
      <c r="AK80" s="36" t="e">
        <f>IF(AJ80=0,"",IF(AJ80&gt;0.285,"○",IF(AJ80&gt;=AO77,"〇",IF(AP76&gt;0,IF(AJ80&gt;=AP77,"○","×"),"×"))))</f>
        <v>#DIV/0!</v>
      </c>
    </row>
    <row r="81" spans="1:42" ht="19.5" thickBot="1"/>
    <row r="82" spans="1:42">
      <c r="A82" s="113"/>
      <c r="B82" s="106" t="e">
        <f>MONTH(B84)</f>
        <v>#VALUE!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8"/>
      <c r="AG82" s="115" t="s">
        <v>27</v>
      </c>
      <c r="AH82" s="116"/>
      <c r="AI82" s="100" t="s">
        <v>29</v>
      </c>
      <c r="AJ82" s="101"/>
      <c r="AK82" s="97" t="s">
        <v>67</v>
      </c>
      <c r="AO82" s="16" t="e">
        <f>YEAR(B84)</f>
        <v>#VALUE!</v>
      </c>
    </row>
    <row r="83" spans="1:42" ht="19.5" thickBot="1">
      <c r="A83" s="114"/>
      <c r="B83" s="18" t="e">
        <f>DATE($AO$82,$AO$83,1)</f>
        <v>#VALUE!</v>
      </c>
      <c r="C83" s="19" t="e">
        <f>B83+1</f>
        <v>#VALUE!</v>
      </c>
      <c r="D83" s="19" t="e">
        <f t="shared" ref="D83" si="284">C83+1</f>
        <v>#VALUE!</v>
      </c>
      <c r="E83" s="19" t="e">
        <f t="shared" ref="E83" si="285">D83+1</f>
        <v>#VALUE!</v>
      </c>
      <c r="F83" s="19" t="e">
        <f t="shared" ref="F83" si="286">E83+1</f>
        <v>#VALUE!</v>
      </c>
      <c r="G83" s="19" t="e">
        <f t="shared" ref="G83" si="287">F83+1</f>
        <v>#VALUE!</v>
      </c>
      <c r="H83" s="19" t="e">
        <f t="shared" ref="H83" si="288">G83+1</f>
        <v>#VALUE!</v>
      </c>
      <c r="I83" s="19" t="e">
        <f t="shared" ref="I83" si="289">H83+1</f>
        <v>#VALUE!</v>
      </c>
      <c r="J83" s="19" t="e">
        <f t="shared" ref="J83" si="290">I83+1</f>
        <v>#VALUE!</v>
      </c>
      <c r="K83" s="19" t="e">
        <f t="shared" ref="K83" si="291">J83+1</f>
        <v>#VALUE!</v>
      </c>
      <c r="L83" s="19" t="e">
        <f t="shared" ref="L83" si="292">K83+1</f>
        <v>#VALUE!</v>
      </c>
      <c r="M83" s="19" t="e">
        <f t="shared" ref="M83" si="293">L83+1</f>
        <v>#VALUE!</v>
      </c>
      <c r="N83" s="19" t="e">
        <f t="shared" ref="N83" si="294">M83+1</f>
        <v>#VALUE!</v>
      </c>
      <c r="O83" s="19" t="e">
        <f t="shared" ref="O83" si="295">N83+1</f>
        <v>#VALUE!</v>
      </c>
      <c r="P83" s="19" t="e">
        <f t="shared" ref="P83" si="296">O83+1</f>
        <v>#VALUE!</v>
      </c>
      <c r="Q83" s="19" t="e">
        <f t="shared" ref="Q83" si="297">P83+1</f>
        <v>#VALUE!</v>
      </c>
      <c r="R83" s="19" t="e">
        <f t="shared" ref="R83" si="298">Q83+1</f>
        <v>#VALUE!</v>
      </c>
      <c r="S83" s="19" t="e">
        <f t="shared" ref="S83" si="299">R83+1</f>
        <v>#VALUE!</v>
      </c>
      <c r="T83" s="19" t="e">
        <f t="shared" ref="T83" si="300">S83+1</f>
        <v>#VALUE!</v>
      </c>
      <c r="U83" s="19" t="e">
        <f t="shared" ref="U83" si="301">T83+1</f>
        <v>#VALUE!</v>
      </c>
      <c r="V83" s="19" t="e">
        <f t="shared" ref="V83" si="302">U83+1</f>
        <v>#VALUE!</v>
      </c>
      <c r="W83" s="19" t="e">
        <f t="shared" ref="W83" si="303">V83+1</f>
        <v>#VALUE!</v>
      </c>
      <c r="X83" s="19" t="e">
        <f t="shared" ref="X83" si="304">W83+1</f>
        <v>#VALUE!</v>
      </c>
      <c r="Y83" s="19" t="e">
        <f t="shared" ref="Y83" si="305">X83+1</f>
        <v>#VALUE!</v>
      </c>
      <c r="Z83" s="19" t="e">
        <f t="shared" ref="Z83" si="306">Y83+1</f>
        <v>#VALUE!</v>
      </c>
      <c r="AA83" s="19" t="e">
        <f t="shared" ref="AA83" si="307">Z83+1</f>
        <v>#VALUE!</v>
      </c>
      <c r="AB83" s="19" t="e">
        <f t="shared" ref="AB83" si="308">AA83+1</f>
        <v>#VALUE!</v>
      </c>
      <c r="AC83" s="20" t="e">
        <f t="shared" ref="AC83" si="309">AB83+1</f>
        <v>#VALUE!</v>
      </c>
      <c r="AD83" s="19" t="e">
        <f t="shared" ref="AD83" si="310">AC83+1</f>
        <v>#VALUE!</v>
      </c>
      <c r="AE83" s="19" t="e">
        <f t="shared" ref="AE83" si="311">AD83+1</f>
        <v>#VALUE!</v>
      </c>
      <c r="AF83" s="20" t="e">
        <f t="shared" ref="AF83" si="312">AE83+1</f>
        <v>#VALUE!</v>
      </c>
      <c r="AG83" s="117"/>
      <c r="AH83" s="118"/>
      <c r="AI83" s="102"/>
      <c r="AJ83" s="103"/>
      <c r="AK83" s="98"/>
      <c r="AO83" s="16" t="e">
        <f>MONTH(B84)</f>
        <v>#VALUE!</v>
      </c>
      <c r="AP83" s="16">
        <f>COUNTIF(B87:AF87,"緊")</f>
        <v>0</v>
      </c>
    </row>
    <row r="84" spans="1:42" ht="21">
      <c r="A84" s="7" t="s">
        <v>12</v>
      </c>
      <c r="B84" s="14" t="e">
        <f>IF(EDATE(B76,1)&gt;$V$9,"",EDATE(B76,1))</f>
        <v>#VALUE!</v>
      </c>
      <c r="C84" s="15" t="e">
        <f>IF(C83&gt;$V9,"",IF(B84=EOMONTH(DATE($AO82,$AO83,1),0),"",IF(B84="","",B84+1)))</f>
        <v>#VALUE!</v>
      </c>
      <c r="D84" s="15" t="e">
        <f t="shared" ref="D84:AF84" si="313">IF(D83&gt;$V9,"",IF(C84=EOMONTH(DATE($AO82,$AO83,1),0),"",IF(C84="","",C84+1)))</f>
        <v>#VALUE!</v>
      </c>
      <c r="E84" s="15" t="e">
        <f t="shared" si="313"/>
        <v>#VALUE!</v>
      </c>
      <c r="F84" s="15" t="e">
        <f t="shared" si="313"/>
        <v>#VALUE!</v>
      </c>
      <c r="G84" s="15" t="e">
        <f t="shared" si="313"/>
        <v>#VALUE!</v>
      </c>
      <c r="H84" s="15" t="e">
        <f t="shared" si="313"/>
        <v>#VALUE!</v>
      </c>
      <c r="I84" s="15" t="e">
        <f t="shared" si="313"/>
        <v>#VALUE!</v>
      </c>
      <c r="J84" s="15" t="e">
        <f t="shared" si="313"/>
        <v>#VALUE!</v>
      </c>
      <c r="K84" s="15" t="e">
        <f t="shared" si="313"/>
        <v>#VALUE!</v>
      </c>
      <c r="L84" s="15" t="e">
        <f t="shared" si="313"/>
        <v>#VALUE!</v>
      </c>
      <c r="M84" s="15" t="e">
        <f t="shared" si="313"/>
        <v>#VALUE!</v>
      </c>
      <c r="N84" s="15" t="e">
        <f t="shared" si="313"/>
        <v>#VALUE!</v>
      </c>
      <c r="O84" s="15" t="e">
        <f t="shared" si="313"/>
        <v>#VALUE!</v>
      </c>
      <c r="P84" s="15" t="e">
        <f t="shared" si="313"/>
        <v>#VALUE!</v>
      </c>
      <c r="Q84" s="15" t="e">
        <f t="shared" si="313"/>
        <v>#VALUE!</v>
      </c>
      <c r="R84" s="15" t="e">
        <f t="shared" si="313"/>
        <v>#VALUE!</v>
      </c>
      <c r="S84" s="15" t="e">
        <f t="shared" si="313"/>
        <v>#VALUE!</v>
      </c>
      <c r="T84" s="15" t="e">
        <f t="shared" si="313"/>
        <v>#VALUE!</v>
      </c>
      <c r="U84" s="15" t="e">
        <f t="shared" si="313"/>
        <v>#VALUE!</v>
      </c>
      <c r="V84" s="15" t="e">
        <f t="shared" si="313"/>
        <v>#VALUE!</v>
      </c>
      <c r="W84" s="15" t="e">
        <f t="shared" si="313"/>
        <v>#VALUE!</v>
      </c>
      <c r="X84" s="15" t="e">
        <f t="shared" si="313"/>
        <v>#VALUE!</v>
      </c>
      <c r="Y84" s="15" t="e">
        <f t="shared" si="313"/>
        <v>#VALUE!</v>
      </c>
      <c r="Z84" s="15" t="e">
        <f t="shared" si="313"/>
        <v>#VALUE!</v>
      </c>
      <c r="AA84" s="15" t="e">
        <f t="shared" si="313"/>
        <v>#VALUE!</v>
      </c>
      <c r="AB84" s="15" t="e">
        <f t="shared" si="313"/>
        <v>#VALUE!</v>
      </c>
      <c r="AC84" s="15" t="e">
        <f t="shared" si="313"/>
        <v>#VALUE!</v>
      </c>
      <c r="AD84" s="15" t="e">
        <f t="shared" si="313"/>
        <v>#VALUE!</v>
      </c>
      <c r="AE84" s="15" t="e">
        <f t="shared" si="313"/>
        <v>#VALUE!</v>
      </c>
      <c r="AF84" s="15" t="e">
        <f t="shared" si="313"/>
        <v>#VALUE!</v>
      </c>
      <c r="AG84" s="41" t="s">
        <v>68</v>
      </c>
      <c r="AH84" s="27">
        <f>+COUNTIFS(B85:AF85,"土")+COUNTIFS(B85:AF85,"日")</f>
        <v>0</v>
      </c>
      <c r="AI84" s="12" t="s">
        <v>69</v>
      </c>
      <c r="AJ84" s="32">
        <f>(COUNTIF(B87:AF87,"休"))</f>
        <v>0</v>
      </c>
      <c r="AK84" s="37" t="s">
        <v>27</v>
      </c>
      <c r="AN84" s="16" t="s">
        <v>31</v>
      </c>
      <c r="AO84" s="40" t="e">
        <f>AH84/AH86</f>
        <v>#DIV/0!</v>
      </c>
      <c r="AP84" s="40" t="e">
        <f>(AH84-COUNTIF(B87:AF87,"緊"))/(AH86-COUNTIF(B87:AF87,"緊"))</f>
        <v>#DIV/0!</v>
      </c>
    </row>
    <row r="85" spans="1:42" ht="21">
      <c r="A85" s="7" t="s">
        <v>13</v>
      </c>
      <c r="B85" s="8" t="str">
        <f>IFERROR(TEXT(WEEKDAY(+B84),"aaa"),"")</f>
        <v/>
      </c>
      <c r="C85" s="9" t="str">
        <f t="shared" ref="C85:AF85" si="314">IFERROR(TEXT(WEEKDAY(+C84),"aaa"),"")</f>
        <v/>
      </c>
      <c r="D85" s="9" t="str">
        <f t="shared" si="314"/>
        <v/>
      </c>
      <c r="E85" s="9" t="str">
        <f t="shared" si="314"/>
        <v/>
      </c>
      <c r="F85" s="9" t="str">
        <f t="shared" si="314"/>
        <v/>
      </c>
      <c r="G85" s="9" t="str">
        <f t="shared" si="314"/>
        <v/>
      </c>
      <c r="H85" s="9" t="str">
        <f t="shared" si="314"/>
        <v/>
      </c>
      <c r="I85" s="9" t="str">
        <f t="shared" si="314"/>
        <v/>
      </c>
      <c r="J85" s="9" t="str">
        <f t="shared" si="314"/>
        <v/>
      </c>
      <c r="K85" s="9" t="str">
        <f t="shared" si="314"/>
        <v/>
      </c>
      <c r="L85" s="9" t="str">
        <f t="shared" si="314"/>
        <v/>
      </c>
      <c r="M85" s="9" t="str">
        <f t="shared" si="314"/>
        <v/>
      </c>
      <c r="N85" s="9" t="str">
        <f t="shared" si="314"/>
        <v/>
      </c>
      <c r="O85" s="9" t="str">
        <f t="shared" si="314"/>
        <v/>
      </c>
      <c r="P85" s="9" t="str">
        <f t="shared" si="314"/>
        <v/>
      </c>
      <c r="Q85" s="9" t="str">
        <f t="shared" si="314"/>
        <v/>
      </c>
      <c r="R85" s="9" t="str">
        <f t="shared" si="314"/>
        <v/>
      </c>
      <c r="S85" s="9" t="str">
        <f t="shared" si="314"/>
        <v/>
      </c>
      <c r="T85" s="9" t="str">
        <f t="shared" si="314"/>
        <v/>
      </c>
      <c r="U85" s="9" t="str">
        <f t="shared" si="314"/>
        <v/>
      </c>
      <c r="V85" s="9" t="str">
        <f t="shared" si="314"/>
        <v/>
      </c>
      <c r="W85" s="9" t="str">
        <f t="shared" si="314"/>
        <v/>
      </c>
      <c r="X85" s="9" t="str">
        <f t="shared" si="314"/>
        <v/>
      </c>
      <c r="Y85" s="9" t="str">
        <f t="shared" si="314"/>
        <v/>
      </c>
      <c r="Z85" s="9" t="str">
        <f t="shared" si="314"/>
        <v/>
      </c>
      <c r="AA85" s="9" t="str">
        <f t="shared" si="314"/>
        <v/>
      </c>
      <c r="AB85" s="9" t="str">
        <f t="shared" si="314"/>
        <v/>
      </c>
      <c r="AC85" s="9" t="str">
        <f t="shared" si="314"/>
        <v/>
      </c>
      <c r="AD85" s="9" t="str">
        <f t="shared" si="314"/>
        <v/>
      </c>
      <c r="AE85" s="9" t="str">
        <f t="shared" si="314"/>
        <v/>
      </c>
      <c r="AF85" s="9" t="str">
        <f t="shared" si="314"/>
        <v/>
      </c>
      <c r="AG85" s="41" t="s">
        <v>70</v>
      </c>
      <c r="AH85" s="27">
        <f>+COUNTIFS(B86:AF86,"夏")+COUNTIFS(B86:AF86,"年")+COUNTIFS(B86:AF86,"中")</f>
        <v>0</v>
      </c>
      <c r="AI85" s="12" t="s">
        <v>71</v>
      </c>
      <c r="AJ85" s="32">
        <f>+COUNTIFS(B87:AF87,"夏")+COUNTIFS(B87:AF87,"年")+COUNTIFS(B87:AF87,"中")+COUNTIFS(B87:AF87,"緊")</f>
        <v>0</v>
      </c>
      <c r="AK85" s="38" t="e">
        <f>IF(AH87=0,"要確認",IF(AH87&gt;0.285,"〇",IF(AH87&gt;=AO84,"○","×")))</f>
        <v>#DIV/0!</v>
      </c>
    </row>
    <row r="86" spans="1:42" ht="21">
      <c r="A86" s="7" t="s">
        <v>5</v>
      </c>
      <c r="B86" s="1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82" t="s">
        <v>72</v>
      </c>
      <c r="AH86" s="25">
        <f>COUNT(B84:AF84)-AH85</f>
        <v>0</v>
      </c>
      <c r="AI86" s="12" t="s">
        <v>73</v>
      </c>
      <c r="AJ86" s="33">
        <f>COUNT(B84:AF84)-AJ85</f>
        <v>0</v>
      </c>
      <c r="AK86" s="35" t="s">
        <v>29</v>
      </c>
    </row>
    <row r="87" spans="1:42" ht="21.75" thickBot="1">
      <c r="A87" s="13" t="s">
        <v>11</v>
      </c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4"/>
      <c r="AG87" s="42" t="s">
        <v>74</v>
      </c>
      <c r="AH87" s="28" t="e">
        <f>+COUNTIFS(B86:AF86,"休")/AH86</f>
        <v>#DIV/0!</v>
      </c>
      <c r="AI87" s="43" t="s">
        <v>75</v>
      </c>
      <c r="AJ87" s="34" t="e">
        <f>AJ84/AJ86</f>
        <v>#DIV/0!</v>
      </c>
      <c r="AK87" s="36" t="e">
        <f>IF(AJ87=0,"",IF(AJ87&gt;0.285,"○",IF(AJ87&gt;=AO84,"〇",IF(AP83&gt;0,IF(AJ87&gt;=AP84,"○","×"),"×"))))</f>
        <v>#DIV/0!</v>
      </c>
    </row>
    <row r="88" spans="1:42" ht="19.5" thickBot="1"/>
    <row r="89" spans="1:42">
      <c r="A89" s="113"/>
      <c r="B89" s="106" t="e">
        <f>MONTH(B91)</f>
        <v>#VALUE!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8"/>
      <c r="AG89" s="115" t="s">
        <v>27</v>
      </c>
      <c r="AH89" s="116"/>
      <c r="AI89" s="100" t="s">
        <v>29</v>
      </c>
      <c r="AJ89" s="101"/>
      <c r="AK89" s="97" t="s">
        <v>67</v>
      </c>
      <c r="AO89" s="16" t="e">
        <f>YEAR(B91)</f>
        <v>#VALUE!</v>
      </c>
    </row>
    <row r="90" spans="1:42" ht="19.5" thickBot="1">
      <c r="A90" s="114"/>
      <c r="B90" s="18" t="e">
        <f>DATE($AO$89,$AO$90,1)</f>
        <v>#VALUE!</v>
      </c>
      <c r="C90" s="19" t="e">
        <f>B90+1</f>
        <v>#VALUE!</v>
      </c>
      <c r="D90" s="19" t="e">
        <f t="shared" ref="D90" si="315">C90+1</f>
        <v>#VALUE!</v>
      </c>
      <c r="E90" s="19" t="e">
        <f t="shared" ref="E90" si="316">D90+1</f>
        <v>#VALUE!</v>
      </c>
      <c r="F90" s="19" t="e">
        <f t="shared" ref="F90" si="317">E90+1</f>
        <v>#VALUE!</v>
      </c>
      <c r="G90" s="19" t="e">
        <f t="shared" ref="G90" si="318">F90+1</f>
        <v>#VALUE!</v>
      </c>
      <c r="H90" s="19" t="e">
        <f t="shared" ref="H90" si="319">G90+1</f>
        <v>#VALUE!</v>
      </c>
      <c r="I90" s="19" t="e">
        <f t="shared" ref="I90" si="320">H90+1</f>
        <v>#VALUE!</v>
      </c>
      <c r="J90" s="19" t="e">
        <f t="shared" ref="J90" si="321">I90+1</f>
        <v>#VALUE!</v>
      </c>
      <c r="K90" s="19" t="e">
        <f t="shared" ref="K90" si="322">J90+1</f>
        <v>#VALUE!</v>
      </c>
      <c r="L90" s="19" t="e">
        <f t="shared" ref="L90" si="323">K90+1</f>
        <v>#VALUE!</v>
      </c>
      <c r="M90" s="19" t="e">
        <f t="shared" ref="M90" si="324">L90+1</f>
        <v>#VALUE!</v>
      </c>
      <c r="N90" s="19" t="e">
        <f t="shared" ref="N90" si="325">M90+1</f>
        <v>#VALUE!</v>
      </c>
      <c r="O90" s="19" t="e">
        <f t="shared" ref="O90" si="326">N90+1</f>
        <v>#VALUE!</v>
      </c>
      <c r="P90" s="19" t="e">
        <f t="shared" ref="P90" si="327">O90+1</f>
        <v>#VALUE!</v>
      </c>
      <c r="Q90" s="19" t="e">
        <f t="shared" ref="Q90" si="328">P90+1</f>
        <v>#VALUE!</v>
      </c>
      <c r="R90" s="19" t="e">
        <f t="shared" ref="R90" si="329">Q90+1</f>
        <v>#VALUE!</v>
      </c>
      <c r="S90" s="19" t="e">
        <f t="shared" ref="S90" si="330">R90+1</f>
        <v>#VALUE!</v>
      </c>
      <c r="T90" s="19" t="e">
        <f t="shared" ref="T90" si="331">S90+1</f>
        <v>#VALUE!</v>
      </c>
      <c r="U90" s="19" t="e">
        <f t="shared" ref="U90" si="332">T90+1</f>
        <v>#VALUE!</v>
      </c>
      <c r="V90" s="19" t="e">
        <f t="shared" ref="V90" si="333">U90+1</f>
        <v>#VALUE!</v>
      </c>
      <c r="W90" s="19" t="e">
        <f t="shared" ref="W90" si="334">V90+1</f>
        <v>#VALUE!</v>
      </c>
      <c r="X90" s="19" t="e">
        <f t="shared" ref="X90" si="335">W90+1</f>
        <v>#VALUE!</v>
      </c>
      <c r="Y90" s="19" t="e">
        <f t="shared" ref="Y90" si="336">X90+1</f>
        <v>#VALUE!</v>
      </c>
      <c r="Z90" s="19" t="e">
        <f t="shared" ref="Z90" si="337">Y90+1</f>
        <v>#VALUE!</v>
      </c>
      <c r="AA90" s="19" t="e">
        <f t="shared" ref="AA90" si="338">Z90+1</f>
        <v>#VALUE!</v>
      </c>
      <c r="AB90" s="19" t="e">
        <f t="shared" ref="AB90" si="339">AA90+1</f>
        <v>#VALUE!</v>
      </c>
      <c r="AC90" s="20" t="e">
        <f t="shared" ref="AC90" si="340">AB90+1</f>
        <v>#VALUE!</v>
      </c>
      <c r="AD90" s="19" t="e">
        <f t="shared" ref="AD90" si="341">AC90+1</f>
        <v>#VALUE!</v>
      </c>
      <c r="AE90" s="19" t="e">
        <f t="shared" ref="AE90" si="342">AD90+1</f>
        <v>#VALUE!</v>
      </c>
      <c r="AF90" s="20" t="e">
        <f t="shared" ref="AF90" si="343">AE90+1</f>
        <v>#VALUE!</v>
      </c>
      <c r="AG90" s="117"/>
      <c r="AH90" s="118"/>
      <c r="AI90" s="102"/>
      <c r="AJ90" s="103"/>
      <c r="AK90" s="98"/>
      <c r="AO90" s="16" t="e">
        <f>MONTH(B91)</f>
        <v>#VALUE!</v>
      </c>
      <c r="AP90" s="16">
        <f>COUNTIF(B94:AF94,"緊")</f>
        <v>0</v>
      </c>
    </row>
    <row r="91" spans="1:42" ht="21">
      <c r="A91" s="7" t="s">
        <v>12</v>
      </c>
      <c r="B91" s="14" t="e">
        <f>IF(EDATE(B83,1)&gt;$V$9,"",EDATE(B83,1))</f>
        <v>#VALUE!</v>
      </c>
      <c r="C91" s="15" t="e">
        <f>IF(C90&gt;$V9,"",IF(B91=EOMONTH(DATE($AO89,$AO90,1),0),"",IF(B91="","",B91+1)))</f>
        <v>#VALUE!</v>
      </c>
      <c r="D91" s="15" t="e">
        <f t="shared" ref="D91:AF91" si="344">IF(D90&gt;$V9,"",IF(C91=EOMONTH(DATE($AO89,$AO90,1),0),"",IF(C91="","",C91+1)))</f>
        <v>#VALUE!</v>
      </c>
      <c r="E91" s="15" t="e">
        <f t="shared" si="344"/>
        <v>#VALUE!</v>
      </c>
      <c r="F91" s="15" t="e">
        <f t="shared" si="344"/>
        <v>#VALUE!</v>
      </c>
      <c r="G91" s="15" t="e">
        <f t="shared" si="344"/>
        <v>#VALUE!</v>
      </c>
      <c r="H91" s="15" t="e">
        <f t="shared" si="344"/>
        <v>#VALUE!</v>
      </c>
      <c r="I91" s="15" t="e">
        <f t="shared" si="344"/>
        <v>#VALUE!</v>
      </c>
      <c r="J91" s="15" t="e">
        <f t="shared" si="344"/>
        <v>#VALUE!</v>
      </c>
      <c r="K91" s="15" t="e">
        <f t="shared" si="344"/>
        <v>#VALUE!</v>
      </c>
      <c r="L91" s="15" t="e">
        <f t="shared" si="344"/>
        <v>#VALUE!</v>
      </c>
      <c r="M91" s="15" t="e">
        <f t="shared" si="344"/>
        <v>#VALUE!</v>
      </c>
      <c r="N91" s="15" t="e">
        <f t="shared" si="344"/>
        <v>#VALUE!</v>
      </c>
      <c r="O91" s="15" t="e">
        <f t="shared" si="344"/>
        <v>#VALUE!</v>
      </c>
      <c r="P91" s="15" t="e">
        <f t="shared" si="344"/>
        <v>#VALUE!</v>
      </c>
      <c r="Q91" s="15" t="e">
        <f t="shared" si="344"/>
        <v>#VALUE!</v>
      </c>
      <c r="R91" s="15" t="e">
        <f t="shared" si="344"/>
        <v>#VALUE!</v>
      </c>
      <c r="S91" s="15" t="e">
        <f t="shared" si="344"/>
        <v>#VALUE!</v>
      </c>
      <c r="T91" s="15" t="e">
        <f t="shared" si="344"/>
        <v>#VALUE!</v>
      </c>
      <c r="U91" s="15" t="e">
        <f t="shared" si="344"/>
        <v>#VALUE!</v>
      </c>
      <c r="V91" s="15" t="e">
        <f t="shared" si="344"/>
        <v>#VALUE!</v>
      </c>
      <c r="W91" s="15" t="e">
        <f t="shared" si="344"/>
        <v>#VALUE!</v>
      </c>
      <c r="X91" s="15" t="e">
        <f t="shared" si="344"/>
        <v>#VALUE!</v>
      </c>
      <c r="Y91" s="15" t="e">
        <f t="shared" si="344"/>
        <v>#VALUE!</v>
      </c>
      <c r="Z91" s="15" t="e">
        <f t="shared" si="344"/>
        <v>#VALUE!</v>
      </c>
      <c r="AA91" s="15" t="e">
        <f t="shared" si="344"/>
        <v>#VALUE!</v>
      </c>
      <c r="AB91" s="15" t="e">
        <f t="shared" si="344"/>
        <v>#VALUE!</v>
      </c>
      <c r="AC91" s="15" t="e">
        <f t="shared" si="344"/>
        <v>#VALUE!</v>
      </c>
      <c r="AD91" s="15" t="e">
        <f t="shared" si="344"/>
        <v>#VALUE!</v>
      </c>
      <c r="AE91" s="15" t="e">
        <f t="shared" si="344"/>
        <v>#VALUE!</v>
      </c>
      <c r="AF91" s="15" t="e">
        <f t="shared" si="344"/>
        <v>#VALUE!</v>
      </c>
      <c r="AG91" s="41" t="s">
        <v>68</v>
      </c>
      <c r="AH91" s="27">
        <f>+COUNTIFS(B92:AF92,"土")+COUNTIFS(B92:AF92,"日")</f>
        <v>0</v>
      </c>
      <c r="AI91" s="12" t="s">
        <v>69</v>
      </c>
      <c r="AJ91" s="32">
        <f>(COUNTIF(B94:AF94,"休"))</f>
        <v>0</v>
      </c>
      <c r="AK91" s="37" t="s">
        <v>27</v>
      </c>
      <c r="AN91" s="16" t="s">
        <v>31</v>
      </c>
      <c r="AO91" s="40" t="e">
        <f>AH91/AH93</f>
        <v>#DIV/0!</v>
      </c>
      <c r="AP91" s="40" t="e">
        <f>(AH91-COUNTIF(B94:AF94,"緊"))/(AH93-COUNTIF(B94:AF94,"緊"))</f>
        <v>#DIV/0!</v>
      </c>
    </row>
    <row r="92" spans="1:42" ht="21">
      <c r="A92" s="7" t="s">
        <v>13</v>
      </c>
      <c r="B92" s="8" t="str">
        <f>IFERROR(TEXT(WEEKDAY(+B91),"aaa"),"")</f>
        <v/>
      </c>
      <c r="C92" s="9" t="str">
        <f t="shared" ref="C92:AF92" si="345">IFERROR(TEXT(WEEKDAY(+C91),"aaa"),"")</f>
        <v/>
      </c>
      <c r="D92" s="9" t="str">
        <f t="shared" si="345"/>
        <v/>
      </c>
      <c r="E92" s="9" t="str">
        <f t="shared" si="345"/>
        <v/>
      </c>
      <c r="F92" s="9" t="str">
        <f t="shared" si="345"/>
        <v/>
      </c>
      <c r="G92" s="9" t="str">
        <f t="shared" si="345"/>
        <v/>
      </c>
      <c r="H92" s="9" t="str">
        <f t="shared" si="345"/>
        <v/>
      </c>
      <c r="I92" s="9" t="str">
        <f t="shared" si="345"/>
        <v/>
      </c>
      <c r="J92" s="9" t="str">
        <f t="shared" si="345"/>
        <v/>
      </c>
      <c r="K92" s="9" t="str">
        <f t="shared" si="345"/>
        <v/>
      </c>
      <c r="L92" s="9" t="str">
        <f t="shared" si="345"/>
        <v/>
      </c>
      <c r="M92" s="9" t="str">
        <f t="shared" si="345"/>
        <v/>
      </c>
      <c r="N92" s="9" t="str">
        <f t="shared" si="345"/>
        <v/>
      </c>
      <c r="O92" s="9" t="str">
        <f t="shared" si="345"/>
        <v/>
      </c>
      <c r="P92" s="9" t="str">
        <f t="shared" si="345"/>
        <v/>
      </c>
      <c r="Q92" s="9" t="str">
        <f t="shared" si="345"/>
        <v/>
      </c>
      <c r="R92" s="9" t="str">
        <f t="shared" si="345"/>
        <v/>
      </c>
      <c r="S92" s="9" t="str">
        <f t="shared" si="345"/>
        <v/>
      </c>
      <c r="T92" s="9" t="str">
        <f t="shared" si="345"/>
        <v/>
      </c>
      <c r="U92" s="9" t="str">
        <f t="shared" si="345"/>
        <v/>
      </c>
      <c r="V92" s="9" t="str">
        <f t="shared" si="345"/>
        <v/>
      </c>
      <c r="W92" s="9" t="str">
        <f t="shared" si="345"/>
        <v/>
      </c>
      <c r="X92" s="9" t="str">
        <f t="shared" si="345"/>
        <v/>
      </c>
      <c r="Y92" s="9" t="str">
        <f t="shared" si="345"/>
        <v/>
      </c>
      <c r="Z92" s="9" t="str">
        <f t="shared" si="345"/>
        <v/>
      </c>
      <c r="AA92" s="9" t="str">
        <f t="shared" si="345"/>
        <v/>
      </c>
      <c r="AB92" s="9" t="str">
        <f t="shared" si="345"/>
        <v/>
      </c>
      <c r="AC92" s="9" t="str">
        <f t="shared" si="345"/>
        <v/>
      </c>
      <c r="AD92" s="9" t="str">
        <f t="shared" si="345"/>
        <v/>
      </c>
      <c r="AE92" s="9" t="str">
        <f t="shared" si="345"/>
        <v/>
      </c>
      <c r="AF92" s="9" t="str">
        <f t="shared" si="345"/>
        <v/>
      </c>
      <c r="AG92" s="41" t="s">
        <v>70</v>
      </c>
      <c r="AH92" s="27">
        <f>+COUNTIFS(B93:AF93,"夏")+COUNTIFS(B93:AF93,"年")+COUNTIFS(B93:AF93,"中")</f>
        <v>0</v>
      </c>
      <c r="AI92" s="12" t="s">
        <v>71</v>
      </c>
      <c r="AJ92" s="32">
        <f>+COUNTIFS(B94:AF94,"夏")+COUNTIFS(B94:AF94,"年")+COUNTIFS(B94:AF94,"中")+COUNTIFS(B94:AF94,"緊")</f>
        <v>0</v>
      </c>
      <c r="AK92" s="38" t="e">
        <f>IF(AH94=0,"要確認",IF(AH94&gt;0.285,"〇",IF(AH94&gt;=AO91,"○","×")))</f>
        <v>#DIV/0!</v>
      </c>
    </row>
    <row r="93" spans="1:42" ht="21">
      <c r="A93" s="7" t="s">
        <v>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82" t="s">
        <v>72</v>
      </c>
      <c r="AH93" s="25">
        <f>COUNT(B91:AF91)-AH92</f>
        <v>0</v>
      </c>
      <c r="AI93" s="12" t="s">
        <v>73</v>
      </c>
      <c r="AJ93" s="33">
        <f>COUNT(B91:AF91)-AJ92</f>
        <v>0</v>
      </c>
      <c r="AK93" s="35" t="s">
        <v>29</v>
      </c>
    </row>
    <row r="94" spans="1:42" ht="21.75" thickBot="1">
      <c r="A94" s="13" t="s">
        <v>11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4"/>
      <c r="AG94" s="42" t="s">
        <v>74</v>
      </c>
      <c r="AH94" s="28" t="e">
        <f>+COUNTIFS(B93:AF93,"休")/AH93</f>
        <v>#DIV/0!</v>
      </c>
      <c r="AI94" s="43" t="s">
        <v>75</v>
      </c>
      <c r="AJ94" s="34" t="e">
        <f>AJ91/AJ93</f>
        <v>#DIV/0!</v>
      </c>
      <c r="AK94" s="36" t="e">
        <f>IF(AJ94=0,"",IF(AJ94&gt;0.285,"○",IF(AJ94&gt;=AO91,"〇",IF(AP90&gt;0,IF(AJ94&gt;=AP91,"○","×"),"×"))))</f>
        <v>#DIV/0!</v>
      </c>
    </row>
    <row r="95" spans="1:42" ht="19.5" thickBot="1"/>
    <row r="96" spans="1:42">
      <c r="A96" s="113"/>
      <c r="B96" s="106" t="e">
        <f>MONTH(B98)</f>
        <v>#VALUE!</v>
      </c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8"/>
      <c r="AG96" s="115" t="s">
        <v>27</v>
      </c>
      <c r="AH96" s="116"/>
      <c r="AI96" s="100" t="s">
        <v>29</v>
      </c>
      <c r="AJ96" s="101"/>
      <c r="AK96" s="97" t="s">
        <v>67</v>
      </c>
      <c r="AO96" s="16" t="e">
        <f>YEAR(B98)</f>
        <v>#VALUE!</v>
      </c>
    </row>
    <row r="97" spans="1:42" ht="19.5" thickBot="1">
      <c r="A97" s="114"/>
      <c r="B97" s="18" t="e">
        <f>DATE($AO$96,$AO$97,1)</f>
        <v>#VALUE!</v>
      </c>
      <c r="C97" s="19" t="e">
        <f>B97+1</f>
        <v>#VALUE!</v>
      </c>
      <c r="D97" s="19" t="e">
        <f t="shared" ref="D97" si="346">C97+1</f>
        <v>#VALUE!</v>
      </c>
      <c r="E97" s="19" t="e">
        <f t="shared" ref="E97" si="347">D97+1</f>
        <v>#VALUE!</v>
      </c>
      <c r="F97" s="19" t="e">
        <f t="shared" ref="F97" si="348">E97+1</f>
        <v>#VALUE!</v>
      </c>
      <c r="G97" s="19" t="e">
        <f t="shared" ref="G97" si="349">F97+1</f>
        <v>#VALUE!</v>
      </c>
      <c r="H97" s="19" t="e">
        <f t="shared" ref="H97" si="350">G97+1</f>
        <v>#VALUE!</v>
      </c>
      <c r="I97" s="19" t="e">
        <f t="shared" ref="I97" si="351">H97+1</f>
        <v>#VALUE!</v>
      </c>
      <c r="J97" s="19" t="e">
        <f t="shared" ref="J97" si="352">I97+1</f>
        <v>#VALUE!</v>
      </c>
      <c r="K97" s="19" t="e">
        <f t="shared" ref="K97" si="353">J97+1</f>
        <v>#VALUE!</v>
      </c>
      <c r="L97" s="19" t="e">
        <f t="shared" ref="L97" si="354">K97+1</f>
        <v>#VALUE!</v>
      </c>
      <c r="M97" s="19" t="e">
        <f t="shared" ref="M97" si="355">L97+1</f>
        <v>#VALUE!</v>
      </c>
      <c r="N97" s="19" t="e">
        <f t="shared" ref="N97" si="356">M97+1</f>
        <v>#VALUE!</v>
      </c>
      <c r="O97" s="19" t="e">
        <f t="shared" ref="O97" si="357">N97+1</f>
        <v>#VALUE!</v>
      </c>
      <c r="P97" s="19" t="e">
        <f t="shared" ref="P97" si="358">O97+1</f>
        <v>#VALUE!</v>
      </c>
      <c r="Q97" s="19" t="e">
        <f t="shared" ref="Q97" si="359">P97+1</f>
        <v>#VALUE!</v>
      </c>
      <c r="R97" s="19" t="e">
        <f t="shared" ref="R97" si="360">Q97+1</f>
        <v>#VALUE!</v>
      </c>
      <c r="S97" s="19" t="e">
        <f t="shared" ref="S97" si="361">R97+1</f>
        <v>#VALUE!</v>
      </c>
      <c r="T97" s="19" t="e">
        <f t="shared" ref="T97" si="362">S97+1</f>
        <v>#VALUE!</v>
      </c>
      <c r="U97" s="19" t="e">
        <f t="shared" ref="U97" si="363">T97+1</f>
        <v>#VALUE!</v>
      </c>
      <c r="V97" s="19" t="e">
        <f t="shared" ref="V97" si="364">U97+1</f>
        <v>#VALUE!</v>
      </c>
      <c r="W97" s="19" t="e">
        <f t="shared" ref="W97" si="365">V97+1</f>
        <v>#VALUE!</v>
      </c>
      <c r="X97" s="19" t="e">
        <f t="shared" ref="X97" si="366">W97+1</f>
        <v>#VALUE!</v>
      </c>
      <c r="Y97" s="19" t="e">
        <f t="shared" ref="Y97" si="367">X97+1</f>
        <v>#VALUE!</v>
      </c>
      <c r="Z97" s="19" t="e">
        <f t="shared" ref="Z97" si="368">Y97+1</f>
        <v>#VALUE!</v>
      </c>
      <c r="AA97" s="19" t="e">
        <f t="shared" ref="AA97" si="369">Z97+1</f>
        <v>#VALUE!</v>
      </c>
      <c r="AB97" s="19" t="e">
        <f t="shared" ref="AB97" si="370">AA97+1</f>
        <v>#VALUE!</v>
      </c>
      <c r="AC97" s="20" t="e">
        <f t="shared" ref="AC97" si="371">AB97+1</f>
        <v>#VALUE!</v>
      </c>
      <c r="AD97" s="19" t="e">
        <f t="shared" ref="AD97" si="372">AC97+1</f>
        <v>#VALUE!</v>
      </c>
      <c r="AE97" s="19" t="e">
        <f t="shared" ref="AE97" si="373">AD97+1</f>
        <v>#VALUE!</v>
      </c>
      <c r="AF97" s="20" t="e">
        <f t="shared" ref="AF97" si="374">AE97+1</f>
        <v>#VALUE!</v>
      </c>
      <c r="AG97" s="117"/>
      <c r="AH97" s="118"/>
      <c r="AI97" s="102"/>
      <c r="AJ97" s="103"/>
      <c r="AK97" s="98"/>
      <c r="AO97" s="16" t="e">
        <f>MONTH(B98)</f>
        <v>#VALUE!</v>
      </c>
      <c r="AP97" s="16">
        <f>COUNTIF(B101:AF101,"緊")</f>
        <v>0</v>
      </c>
    </row>
    <row r="98" spans="1:42" ht="21">
      <c r="A98" s="7" t="s">
        <v>12</v>
      </c>
      <c r="B98" s="14" t="e">
        <f>IF(EDATE(B90,1)&gt;$V$9,"",EDATE(B90,1))</f>
        <v>#VALUE!</v>
      </c>
      <c r="C98" s="15" t="e">
        <f>IF(C97&gt;$V9,"",IF(B98=EOMONTH(DATE($AO96,$AO97,1),0),"",IF(B98="","",B98+1)))</f>
        <v>#VALUE!</v>
      </c>
      <c r="D98" s="15" t="e">
        <f t="shared" ref="D98:AF98" si="375">IF(D97&gt;$V9,"",IF(C98=EOMONTH(DATE($AO96,$AO97,1),0),"",IF(C98="","",C98+1)))</f>
        <v>#VALUE!</v>
      </c>
      <c r="E98" s="15" t="e">
        <f t="shared" si="375"/>
        <v>#VALUE!</v>
      </c>
      <c r="F98" s="15" t="e">
        <f t="shared" si="375"/>
        <v>#VALUE!</v>
      </c>
      <c r="G98" s="15" t="e">
        <f t="shared" si="375"/>
        <v>#VALUE!</v>
      </c>
      <c r="H98" s="15" t="e">
        <f t="shared" si="375"/>
        <v>#VALUE!</v>
      </c>
      <c r="I98" s="15" t="e">
        <f t="shared" si="375"/>
        <v>#VALUE!</v>
      </c>
      <c r="J98" s="15" t="e">
        <f t="shared" si="375"/>
        <v>#VALUE!</v>
      </c>
      <c r="K98" s="15" t="e">
        <f t="shared" si="375"/>
        <v>#VALUE!</v>
      </c>
      <c r="L98" s="15" t="e">
        <f t="shared" si="375"/>
        <v>#VALUE!</v>
      </c>
      <c r="M98" s="15" t="e">
        <f t="shared" si="375"/>
        <v>#VALUE!</v>
      </c>
      <c r="N98" s="15" t="e">
        <f t="shared" si="375"/>
        <v>#VALUE!</v>
      </c>
      <c r="O98" s="15" t="e">
        <f t="shared" si="375"/>
        <v>#VALUE!</v>
      </c>
      <c r="P98" s="15" t="e">
        <f t="shared" si="375"/>
        <v>#VALUE!</v>
      </c>
      <c r="Q98" s="15" t="e">
        <f t="shared" si="375"/>
        <v>#VALUE!</v>
      </c>
      <c r="R98" s="15" t="e">
        <f t="shared" si="375"/>
        <v>#VALUE!</v>
      </c>
      <c r="S98" s="15" t="e">
        <f t="shared" si="375"/>
        <v>#VALUE!</v>
      </c>
      <c r="T98" s="15" t="e">
        <f t="shared" si="375"/>
        <v>#VALUE!</v>
      </c>
      <c r="U98" s="15" t="e">
        <f t="shared" si="375"/>
        <v>#VALUE!</v>
      </c>
      <c r="V98" s="15" t="e">
        <f t="shared" si="375"/>
        <v>#VALUE!</v>
      </c>
      <c r="W98" s="15" t="e">
        <f t="shared" si="375"/>
        <v>#VALUE!</v>
      </c>
      <c r="X98" s="15" t="e">
        <f t="shared" si="375"/>
        <v>#VALUE!</v>
      </c>
      <c r="Y98" s="15" t="e">
        <f t="shared" si="375"/>
        <v>#VALUE!</v>
      </c>
      <c r="Z98" s="15" t="e">
        <f t="shared" si="375"/>
        <v>#VALUE!</v>
      </c>
      <c r="AA98" s="15" t="e">
        <f t="shared" si="375"/>
        <v>#VALUE!</v>
      </c>
      <c r="AB98" s="15" t="e">
        <f t="shared" si="375"/>
        <v>#VALUE!</v>
      </c>
      <c r="AC98" s="15" t="e">
        <f t="shared" si="375"/>
        <v>#VALUE!</v>
      </c>
      <c r="AD98" s="15" t="e">
        <f t="shared" si="375"/>
        <v>#VALUE!</v>
      </c>
      <c r="AE98" s="15" t="e">
        <f t="shared" si="375"/>
        <v>#VALUE!</v>
      </c>
      <c r="AF98" s="15" t="e">
        <f t="shared" si="375"/>
        <v>#VALUE!</v>
      </c>
      <c r="AG98" s="41" t="s">
        <v>68</v>
      </c>
      <c r="AH98" s="27">
        <f>+COUNTIFS(B99:AF99,"土")+COUNTIFS(B99:AF99,"日")</f>
        <v>0</v>
      </c>
      <c r="AI98" s="12" t="s">
        <v>69</v>
      </c>
      <c r="AJ98" s="32">
        <f>(COUNTIF(B101:AF101,"休"))</f>
        <v>0</v>
      </c>
      <c r="AK98" s="37" t="s">
        <v>27</v>
      </c>
      <c r="AN98" s="16" t="s">
        <v>31</v>
      </c>
      <c r="AO98" s="40" t="e">
        <f>AH98/AH100</f>
        <v>#DIV/0!</v>
      </c>
      <c r="AP98" s="40" t="e">
        <f>(AH98-COUNTIF(B101:AF101,"緊"))/(AH100-COUNTIF(B101:AF101,"緊"))</f>
        <v>#DIV/0!</v>
      </c>
    </row>
    <row r="99" spans="1:42" ht="21">
      <c r="A99" s="7" t="s">
        <v>13</v>
      </c>
      <c r="B99" s="8" t="str">
        <f>IFERROR(TEXT(WEEKDAY(+B98),"aaa"),"")</f>
        <v/>
      </c>
      <c r="C99" s="9" t="str">
        <f t="shared" ref="C99:AF99" si="376">IFERROR(TEXT(WEEKDAY(+C98),"aaa"),"")</f>
        <v/>
      </c>
      <c r="D99" s="9" t="str">
        <f t="shared" si="376"/>
        <v/>
      </c>
      <c r="E99" s="9" t="str">
        <f t="shared" si="376"/>
        <v/>
      </c>
      <c r="F99" s="9" t="str">
        <f t="shared" si="376"/>
        <v/>
      </c>
      <c r="G99" s="9" t="str">
        <f t="shared" si="376"/>
        <v/>
      </c>
      <c r="H99" s="9" t="str">
        <f t="shared" si="376"/>
        <v/>
      </c>
      <c r="I99" s="9" t="str">
        <f t="shared" si="376"/>
        <v/>
      </c>
      <c r="J99" s="9" t="str">
        <f t="shared" si="376"/>
        <v/>
      </c>
      <c r="K99" s="9" t="str">
        <f t="shared" si="376"/>
        <v/>
      </c>
      <c r="L99" s="9" t="str">
        <f t="shared" si="376"/>
        <v/>
      </c>
      <c r="M99" s="9" t="str">
        <f t="shared" si="376"/>
        <v/>
      </c>
      <c r="N99" s="9" t="str">
        <f t="shared" si="376"/>
        <v/>
      </c>
      <c r="O99" s="9" t="str">
        <f t="shared" si="376"/>
        <v/>
      </c>
      <c r="P99" s="9" t="str">
        <f t="shared" si="376"/>
        <v/>
      </c>
      <c r="Q99" s="9" t="str">
        <f t="shared" si="376"/>
        <v/>
      </c>
      <c r="R99" s="9" t="str">
        <f t="shared" si="376"/>
        <v/>
      </c>
      <c r="S99" s="9" t="str">
        <f t="shared" si="376"/>
        <v/>
      </c>
      <c r="T99" s="9" t="str">
        <f t="shared" si="376"/>
        <v/>
      </c>
      <c r="U99" s="9" t="str">
        <f t="shared" si="376"/>
        <v/>
      </c>
      <c r="V99" s="9" t="str">
        <f t="shared" si="376"/>
        <v/>
      </c>
      <c r="W99" s="9" t="str">
        <f t="shared" si="376"/>
        <v/>
      </c>
      <c r="X99" s="9" t="str">
        <f t="shared" si="376"/>
        <v/>
      </c>
      <c r="Y99" s="9" t="str">
        <f t="shared" si="376"/>
        <v/>
      </c>
      <c r="Z99" s="9" t="str">
        <f t="shared" si="376"/>
        <v/>
      </c>
      <c r="AA99" s="9" t="str">
        <f t="shared" si="376"/>
        <v/>
      </c>
      <c r="AB99" s="9" t="str">
        <f t="shared" si="376"/>
        <v/>
      </c>
      <c r="AC99" s="9" t="str">
        <f t="shared" si="376"/>
        <v/>
      </c>
      <c r="AD99" s="9" t="str">
        <f t="shared" si="376"/>
        <v/>
      </c>
      <c r="AE99" s="9" t="str">
        <f t="shared" si="376"/>
        <v/>
      </c>
      <c r="AF99" s="9" t="str">
        <f t="shared" si="376"/>
        <v/>
      </c>
      <c r="AG99" s="41" t="s">
        <v>70</v>
      </c>
      <c r="AH99" s="27">
        <f>+COUNTIFS(B100:AF100,"夏")+COUNTIFS(B100:AF100,"年")+COUNTIFS(B100:AF100,"中")</f>
        <v>0</v>
      </c>
      <c r="AI99" s="12" t="s">
        <v>71</v>
      </c>
      <c r="AJ99" s="32">
        <f>+COUNTIFS(B101:AF101,"夏")+COUNTIFS(B101:AF101,"年")+COUNTIFS(B101:AF101,"中")+COUNTIFS(B101:AF101,"緊")</f>
        <v>0</v>
      </c>
      <c r="AK99" s="38" t="e">
        <f>IF(AH101=0,"要確認",IF(AH101&gt;0.285,"〇",IF(AH101&gt;=AO98,"○","×")))</f>
        <v>#DIV/0!</v>
      </c>
    </row>
    <row r="100" spans="1:42" ht="21">
      <c r="A100" s="7" t="s">
        <v>5</v>
      </c>
      <c r="B100" s="10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82" t="s">
        <v>72</v>
      </c>
      <c r="AH100" s="25">
        <f>COUNT(B98:AF98)-AH99</f>
        <v>0</v>
      </c>
      <c r="AI100" s="12" t="s">
        <v>73</v>
      </c>
      <c r="AJ100" s="33">
        <f>COUNT(B98:AF98)-AJ99</f>
        <v>0</v>
      </c>
      <c r="AK100" s="35" t="s">
        <v>29</v>
      </c>
    </row>
    <row r="101" spans="1:42" ht="21.75" thickBot="1">
      <c r="A101" s="13" t="s">
        <v>11</v>
      </c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4"/>
      <c r="AG101" s="42" t="s">
        <v>74</v>
      </c>
      <c r="AH101" s="28" t="e">
        <f>+COUNTIFS(B100:AF100,"休")/AH100</f>
        <v>#DIV/0!</v>
      </c>
      <c r="AI101" s="43" t="s">
        <v>75</v>
      </c>
      <c r="AJ101" s="34" t="e">
        <f>AJ98/AJ100</f>
        <v>#DIV/0!</v>
      </c>
      <c r="AK101" s="36" t="e">
        <f>IF(AJ101=0,"",IF(AJ101&gt;0.285,"○",IF(AJ101&gt;=AO98,"〇",IF(AP97&gt;0,IF(AJ101&gt;=AP98,"○","×"),"×"))))</f>
        <v>#DIV/0!</v>
      </c>
    </row>
    <row r="102" spans="1:42" ht="19.5" thickBot="1"/>
    <row r="103" spans="1:42">
      <c r="A103" s="113"/>
      <c r="B103" s="106" t="e">
        <f>MONTH(B105)</f>
        <v>#VALUE!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8"/>
      <c r="AG103" s="115" t="s">
        <v>27</v>
      </c>
      <c r="AH103" s="116"/>
      <c r="AI103" s="100" t="s">
        <v>29</v>
      </c>
      <c r="AJ103" s="101"/>
      <c r="AK103" s="97" t="s">
        <v>67</v>
      </c>
      <c r="AO103" s="16" t="e">
        <f>YEAR(B105)</f>
        <v>#VALUE!</v>
      </c>
    </row>
    <row r="104" spans="1:42" ht="19.5" thickBot="1">
      <c r="A104" s="114"/>
      <c r="B104" s="18" t="e">
        <f>DATE($AO$103,$AO$104,1)</f>
        <v>#VALUE!</v>
      </c>
      <c r="C104" s="19" t="e">
        <f>B104+1</f>
        <v>#VALUE!</v>
      </c>
      <c r="D104" s="19" t="e">
        <f t="shared" ref="D104" si="377">C104+1</f>
        <v>#VALUE!</v>
      </c>
      <c r="E104" s="19" t="e">
        <f t="shared" ref="E104" si="378">D104+1</f>
        <v>#VALUE!</v>
      </c>
      <c r="F104" s="19" t="e">
        <f t="shared" ref="F104" si="379">E104+1</f>
        <v>#VALUE!</v>
      </c>
      <c r="G104" s="19" t="e">
        <f t="shared" ref="G104" si="380">F104+1</f>
        <v>#VALUE!</v>
      </c>
      <c r="H104" s="19" t="e">
        <f t="shared" ref="H104" si="381">G104+1</f>
        <v>#VALUE!</v>
      </c>
      <c r="I104" s="19" t="e">
        <f t="shared" ref="I104" si="382">H104+1</f>
        <v>#VALUE!</v>
      </c>
      <c r="J104" s="19" t="e">
        <f t="shared" ref="J104" si="383">I104+1</f>
        <v>#VALUE!</v>
      </c>
      <c r="K104" s="19" t="e">
        <f t="shared" ref="K104" si="384">J104+1</f>
        <v>#VALUE!</v>
      </c>
      <c r="L104" s="19" t="e">
        <f t="shared" ref="L104" si="385">K104+1</f>
        <v>#VALUE!</v>
      </c>
      <c r="M104" s="19" t="e">
        <f t="shared" ref="M104" si="386">L104+1</f>
        <v>#VALUE!</v>
      </c>
      <c r="N104" s="19" t="e">
        <f t="shared" ref="N104" si="387">M104+1</f>
        <v>#VALUE!</v>
      </c>
      <c r="O104" s="19" t="e">
        <f t="shared" ref="O104" si="388">N104+1</f>
        <v>#VALUE!</v>
      </c>
      <c r="P104" s="19" t="e">
        <f t="shared" ref="P104" si="389">O104+1</f>
        <v>#VALUE!</v>
      </c>
      <c r="Q104" s="19" t="e">
        <f t="shared" ref="Q104" si="390">P104+1</f>
        <v>#VALUE!</v>
      </c>
      <c r="R104" s="19" t="e">
        <f t="shared" ref="R104" si="391">Q104+1</f>
        <v>#VALUE!</v>
      </c>
      <c r="S104" s="19" t="e">
        <f t="shared" ref="S104" si="392">R104+1</f>
        <v>#VALUE!</v>
      </c>
      <c r="T104" s="19" t="e">
        <f t="shared" ref="T104" si="393">S104+1</f>
        <v>#VALUE!</v>
      </c>
      <c r="U104" s="19" t="e">
        <f t="shared" ref="U104" si="394">T104+1</f>
        <v>#VALUE!</v>
      </c>
      <c r="V104" s="19" t="e">
        <f t="shared" ref="V104" si="395">U104+1</f>
        <v>#VALUE!</v>
      </c>
      <c r="W104" s="19" t="e">
        <f t="shared" ref="W104" si="396">V104+1</f>
        <v>#VALUE!</v>
      </c>
      <c r="X104" s="19" t="e">
        <f t="shared" ref="X104" si="397">W104+1</f>
        <v>#VALUE!</v>
      </c>
      <c r="Y104" s="19" t="e">
        <f t="shared" ref="Y104" si="398">X104+1</f>
        <v>#VALUE!</v>
      </c>
      <c r="Z104" s="19" t="e">
        <f t="shared" ref="Z104" si="399">Y104+1</f>
        <v>#VALUE!</v>
      </c>
      <c r="AA104" s="19" t="e">
        <f t="shared" ref="AA104" si="400">Z104+1</f>
        <v>#VALUE!</v>
      </c>
      <c r="AB104" s="19" t="e">
        <f t="shared" ref="AB104" si="401">AA104+1</f>
        <v>#VALUE!</v>
      </c>
      <c r="AC104" s="20" t="e">
        <f t="shared" ref="AC104" si="402">AB104+1</f>
        <v>#VALUE!</v>
      </c>
      <c r="AD104" s="19" t="e">
        <f t="shared" ref="AD104" si="403">AC104+1</f>
        <v>#VALUE!</v>
      </c>
      <c r="AE104" s="19" t="e">
        <f t="shared" ref="AE104" si="404">AD104+1</f>
        <v>#VALUE!</v>
      </c>
      <c r="AF104" s="20" t="e">
        <f t="shared" ref="AF104" si="405">AE104+1</f>
        <v>#VALUE!</v>
      </c>
      <c r="AG104" s="117"/>
      <c r="AH104" s="118"/>
      <c r="AI104" s="102"/>
      <c r="AJ104" s="103"/>
      <c r="AK104" s="98"/>
      <c r="AO104" s="16" t="e">
        <f>MONTH(B105)</f>
        <v>#VALUE!</v>
      </c>
      <c r="AP104" s="16">
        <f>COUNTIF(B108:AF108,"緊")</f>
        <v>0</v>
      </c>
    </row>
    <row r="105" spans="1:42" ht="21">
      <c r="A105" s="7" t="s">
        <v>12</v>
      </c>
      <c r="B105" s="14" t="e">
        <f>IF(EDATE(B97,1)&gt;$V$9,"",EDATE(B97,1))</f>
        <v>#VALUE!</v>
      </c>
      <c r="C105" s="15" t="e">
        <f>IF(C104&gt;$V9,"",IF(B105=EOMONTH(DATE($AO103,$AO104,1),0),"",IF(B105="","",B105+1)))</f>
        <v>#VALUE!</v>
      </c>
      <c r="D105" s="15" t="e">
        <f t="shared" ref="D105:AF105" si="406">IF(D104&gt;$V9,"",IF(C105=EOMONTH(DATE($AO103,$AO104,1),0),"",IF(C105="","",C105+1)))</f>
        <v>#VALUE!</v>
      </c>
      <c r="E105" s="15" t="e">
        <f t="shared" si="406"/>
        <v>#VALUE!</v>
      </c>
      <c r="F105" s="15" t="e">
        <f t="shared" si="406"/>
        <v>#VALUE!</v>
      </c>
      <c r="G105" s="15" t="e">
        <f t="shared" si="406"/>
        <v>#VALUE!</v>
      </c>
      <c r="H105" s="15" t="e">
        <f t="shared" si="406"/>
        <v>#VALUE!</v>
      </c>
      <c r="I105" s="15" t="e">
        <f t="shared" si="406"/>
        <v>#VALUE!</v>
      </c>
      <c r="J105" s="15" t="e">
        <f t="shared" si="406"/>
        <v>#VALUE!</v>
      </c>
      <c r="K105" s="15" t="e">
        <f t="shared" si="406"/>
        <v>#VALUE!</v>
      </c>
      <c r="L105" s="15" t="e">
        <f t="shared" si="406"/>
        <v>#VALUE!</v>
      </c>
      <c r="M105" s="15" t="e">
        <f t="shared" si="406"/>
        <v>#VALUE!</v>
      </c>
      <c r="N105" s="15" t="e">
        <f t="shared" si="406"/>
        <v>#VALUE!</v>
      </c>
      <c r="O105" s="15" t="e">
        <f t="shared" si="406"/>
        <v>#VALUE!</v>
      </c>
      <c r="P105" s="15" t="e">
        <f t="shared" si="406"/>
        <v>#VALUE!</v>
      </c>
      <c r="Q105" s="15" t="e">
        <f t="shared" si="406"/>
        <v>#VALUE!</v>
      </c>
      <c r="R105" s="15" t="e">
        <f t="shared" si="406"/>
        <v>#VALUE!</v>
      </c>
      <c r="S105" s="15" t="e">
        <f t="shared" si="406"/>
        <v>#VALUE!</v>
      </c>
      <c r="T105" s="15" t="e">
        <f t="shared" si="406"/>
        <v>#VALUE!</v>
      </c>
      <c r="U105" s="15" t="e">
        <f t="shared" si="406"/>
        <v>#VALUE!</v>
      </c>
      <c r="V105" s="15" t="e">
        <f t="shared" si="406"/>
        <v>#VALUE!</v>
      </c>
      <c r="W105" s="15" t="e">
        <f t="shared" si="406"/>
        <v>#VALUE!</v>
      </c>
      <c r="X105" s="15" t="e">
        <f t="shared" si="406"/>
        <v>#VALUE!</v>
      </c>
      <c r="Y105" s="15" t="e">
        <f t="shared" si="406"/>
        <v>#VALUE!</v>
      </c>
      <c r="Z105" s="15" t="e">
        <f t="shared" si="406"/>
        <v>#VALUE!</v>
      </c>
      <c r="AA105" s="15" t="e">
        <f t="shared" si="406"/>
        <v>#VALUE!</v>
      </c>
      <c r="AB105" s="15" t="e">
        <f t="shared" si="406"/>
        <v>#VALUE!</v>
      </c>
      <c r="AC105" s="15" t="e">
        <f t="shared" si="406"/>
        <v>#VALUE!</v>
      </c>
      <c r="AD105" s="15" t="e">
        <f t="shared" si="406"/>
        <v>#VALUE!</v>
      </c>
      <c r="AE105" s="15" t="e">
        <f t="shared" si="406"/>
        <v>#VALUE!</v>
      </c>
      <c r="AF105" s="15" t="e">
        <f t="shared" si="406"/>
        <v>#VALUE!</v>
      </c>
      <c r="AG105" s="41" t="s">
        <v>68</v>
      </c>
      <c r="AH105" s="27">
        <f>+COUNTIFS(B106:AF106,"土")+COUNTIFS(B106:AF106,"日")</f>
        <v>0</v>
      </c>
      <c r="AI105" s="12" t="s">
        <v>69</v>
      </c>
      <c r="AJ105" s="32">
        <f>(COUNTIF(B108:AF108,"休"))</f>
        <v>0</v>
      </c>
      <c r="AK105" s="37" t="s">
        <v>27</v>
      </c>
      <c r="AN105" s="16" t="s">
        <v>31</v>
      </c>
      <c r="AO105" s="40" t="e">
        <f>AH105/AH107</f>
        <v>#DIV/0!</v>
      </c>
      <c r="AP105" s="40" t="e">
        <f>(AH105-COUNTIF(B108:AF108,"緊"))/(AH107-COUNTIF(B108:AF108,"緊"))</f>
        <v>#DIV/0!</v>
      </c>
    </row>
    <row r="106" spans="1:42" ht="21">
      <c r="A106" s="7" t="s">
        <v>13</v>
      </c>
      <c r="B106" s="8" t="str">
        <f>IFERROR(TEXT(WEEKDAY(+B105),"aaa"),"")</f>
        <v/>
      </c>
      <c r="C106" s="9" t="str">
        <f t="shared" ref="C106:AF106" si="407">IFERROR(TEXT(WEEKDAY(+C105),"aaa"),"")</f>
        <v/>
      </c>
      <c r="D106" s="9" t="str">
        <f t="shared" si="407"/>
        <v/>
      </c>
      <c r="E106" s="9" t="str">
        <f t="shared" si="407"/>
        <v/>
      </c>
      <c r="F106" s="9" t="str">
        <f t="shared" si="407"/>
        <v/>
      </c>
      <c r="G106" s="9" t="str">
        <f t="shared" si="407"/>
        <v/>
      </c>
      <c r="H106" s="9" t="str">
        <f t="shared" si="407"/>
        <v/>
      </c>
      <c r="I106" s="9" t="str">
        <f t="shared" si="407"/>
        <v/>
      </c>
      <c r="J106" s="9" t="str">
        <f t="shared" si="407"/>
        <v/>
      </c>
      <c r="K106" s="9" t="str">
        <f t="shared" si="407"/>
        <v/>
      </c>
      <c r="L106" s="9" t="str">
        <f t="shared" si="407"/>
        <v/>
      </c>
      <c r="M106" s="9" t="str">
        <f t="shared" si="407"/>
        <v/>
      </c>
      <c r="N106" s="9" t="str">
        <f t="shared" si="407"/>
        <v/>
      </c>
      <c r="O106" s="9" t="str">
        <f t="shared" si="407"/>
        <v/>
      </c>
      <c r="P106" s="9" t="str">
        <f t="shared" si="407"/>
        <v/>
      </c>
      <c r="Q106" s="9" t="str">
        <f t="shared" si="407"/>
        <v/>
      </c>
      <c r="R106" s="9" t="str">
        <f t="shared" si="407"/>
        <v/>
      </c>
      <c r="S106" s="9" t="str">
        <f t="shared" si="407"/>
        <v/>
      </c>
      <c r="T106" s="9" t="str">
        <f t="shared" si="407"/>
        <v/>
      </c>
      <c r="U106" s="9" t="str">
        <f t="shared" si="407"/>
        <v/>
      </c>
      <c r="V106" s="9" t="str">
        <f t="shared" si="407"/>
        <v/>
      </c>
      <c r="W106" s="9" t="str">
        <f t="shared" si="407"/>
        <v/>
      </c>
      <c r="X106" s="9" t="str">
        <f t="shared" si="407"/>
        <v/>
      </c>
      <c r="Y106" s="9" t="str">
        <f t="shared" si="407"/>
        <v/>
      </c>
      <c r="Z106" s="9" t="str">
        <f t="shared" si="407"/>
        <v/>
      </c>
      <c r="AA106" s="9" t="str">
        <f t="shared" si="407"/>
        <v/>
      </c>
      <c r="AB106" s="9" t="str">
        <f t="shared" si="407"/>
        <v/>
      </c>
      <c r="AC106" s="9" t="str">
        <f t="shared" si="407"/>
        <v/>
      </c>
      <c r="AD106" s="9" t="str">
        <f t="shared" si="407"/>
        <v/>
      </c>
      <c r="AE106" s="9" t="str">
        <f t="shared" si="407"/>
        <v/>
      </c>
      <c r="AF106" s="9" t="str">
        <f t="shared" si="407"/>
        <v/>
      </c>
      <c r="AG106" s="41" t="s">
        <v>70</v>
      </c>
      <c r="AH106" s="27">
        <f>+COUNTIFS(B107:AF107,"夏")+COUNTIFS(B107:AF107,"年")+COUNTIFS(B107:AF107,"中")</f>
        <v>0</v>
      </c>
      <c r="AI106" s="12" t="s">
        <v>71</v>
      </c>
      <c r="AJ106" s="32">
        <f>+COUNTIFS(B108:AF108,"夏")+COUNTIFS(B108:AF108,"年")+COUNTIFS(B108:AF108,"中")+COUNTIFS(B108:AF108,"緊")</f>
        <v>0</v>
      </c>
      <c r="AK106" s="38" t="e">
        <f>IF(AH108=0,"要確認",IF(AH108&gt;0.285,"〇",IF(AH108&gt;=AO105,"○","×")))</f>
        <v>#DIV/0!</v>
      </c>
    </row>
    <row r="107" spans="1:42" ht="21">
      <c r="A107" s="7" t="s">
        <v>5</v>
      </c>
      <c r="B107" s="10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82" t="s">
        <v>72</v>
      </c>
      <c r="AH107" s="25">
        <f>COUNT(B105:AF105)-AH106</f>
        <v>0</v>
      </c>
      <c r="AI107" s="12" t="s">
        <v>73</v>
      </c>
      <c r="AJ107" s="33">
        <f>COUNT(B105:AF105)-AJ106</f>
        <v>0</v>
      </c>
      <c r="AK107" s="35" t="s">
        <v>29</v>
      </c>
    </row>
    <row r="108" spans="1:42" ht="21.75" thickBot="1">
      <c r="A108" s="13" t="s">
        <v>11</v>
      </c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4"/>
      <c r="AG108" s="42" t="s">
        <v>74</v>
      </c>
      <c r="AH108" s="28" t="e">
        <f>+COUNTIFS(B107:AF107,"休")/AH107</f>
        <v>#DIV/0!</v>
      </c>
      <c r="AI108" s="43" t="s">
        <v>75</v>
      </c>
      <c r="AJ108" s="34" t="e">
        <f>AJ105/AJ107</f>
        <v>#DIV/0!</v>
      </c>
      <c r="AK108" s="36" t="e">
        <f>IF(AJ108=0,"",IF(AJ108&gt;0.285,"○",IF(AJ108&gt;=AO105,"〇",IF(AP104&gt;0,IF(AJ108&gt;=AP105,"○","×"),"×"))))</f>
        <v>#DIV/0!</v>
      </c>
    </row>
  </sheetData>
  <mergeCells count="94">
    <mergeCell ref="A103:A104"/>
    <mergeCell ref="B103:AF103"/>
    <mergeCell ref="AG103:AH104"/>
    <mergeCell ref="AI103:AJ104"/>
    <mergeCell ref="AK12:AK13"/>
    <mergeCell ref="AK19:AK20"/>
    <mergeCell ref="AK26:AK27"/>
    <mergeCell ref="A89:A90"/>
    <mergeCell ref="B89:AF89"/>
    <mergeCell ref="AG89:AH90"/>
    <mergeCell ref="AI89:AJ90"/>
    <mergeCell ref="A96:A97"/>
    <mergeCell ref="B96:AF96"/>
    <mergeCell ref="AG96:AH97"/>
    <mergeCell ref="AI96:AJ97"/>
    <mergeCell ref="A75:A76"/>
    <mergeCell ref="B75:AF75"/>
    <mergeCell ref="AG75:AH76"/>
    <mergeCell ref="AI75:AJ76"/>
    <mergeCell ref="A82:A83"/>
    <mergeCell ref="B82:AF82"/>
    <mergeCell ref="AG82:AH83"/>
    <mergeCell ref="AI82:AJ83"/>
    <mergeCell ref="A61:A62"/>
    <mergeCell ref="B61:AF61"/>
    <mergeCell ref="AG61:AH62"/>
    <mergeCell ref="AI61:AJ62"/>
    <mergeCell ref="A68:A69"/>
    <mergeCell ref="B68:AF68"/>
    <mergeCell ref="AG68:AH69"/>
    <mergeCell ref="AI68:AJ69"/>
    <mergeCell ref="A54:A55"/>
    <mergeCell ref="B54:AF54"/>
    <mergeCell ref="AG54:AH55"/>
    <mergeCell ref="AJ9:AK9"/>
    <mergeCell ref="AI40:AJ41"/>
    <mergeCell ref="AI47:AJ48"/>
    <mergeCell ref="AI54:AJ55"/>
    <mergeCell ref="A40:A41"/>
    <mergeCell ref="B40:AF40"/>
    <mergeCell ref="AG40:AH41"/>
    <mergeCell ref="A47:A48"/>
    <mergeCell ref="B47:AF47"/>
    <mergeCell ref="AG47:AH48"/>
    <mergeCell ref="A19:A20"/>
    <mergeCell ref="B19:AF19"/>
    <mergeCell ref="AG19:AH20"/>
    <mergeCell ref="D8:F8"/>
    <mergeCell ref="G8:N8"/>
    <mergeCell ref="O8:P8"/>
    <mergeCell ref="Q8:X8"/>
    <mergeCell ref="G9:I9"/>
    <mergeCell ref="J9:N9"/>
    <mergeCell ref="P9:U9"/>
    <mergeCell ref="V9:Z9"/>
    <mergeCell ref="D9:E9"/>
    <mergeCell ref="A1:AK1"/>
    <mergeCell ref="AB2:AJ2"/>
    <mergeCell ref="AB3:AJ3"/>
    <mergeCell ref="C5:AJ5"/>
    <mergeCell ref="D7:F7"/>
    <mergeCell ref="G7:AJ7"/>
    <mergeCell ref="G10:I10"/>
    <mergeCell ref="J10:N10"/>
    <mergeCell ref="P10:U10"/>
    <mergeCell ref="V10:Z10"/>
    <mergeCell ref="AG11:AK11"/>
    <mergeCell ref="B12:AF12"/>
    <mergeCell ref="AG12:AH13"/>
    <mergeCell ref="A12:A13"/>
    <mergeCell ref="A33:A34"/>
    <mergeCell ref="B33:AF33"/>
    <mergeCell ref="AG33:AH34"/>
    <mergeCell ref="A26:A27"/>
    <mergeCell ref="B26:AF26"/>
    <mergeCell ref="AG26:AH27"/>
    <mergeCell ref="AK96:AK97"/>
    <mergeCell ref="AK103:AK104"/>
    <mergeCell ref="AK40:AK41"/>
    <mergeCell ref="AK47:AK48"/>
    <mergeCell ref="AK54:AK55"/>
    <mergeCell ref="AK61:AK62"/>
    <mergeCell ref="AK68:AK69"/>
    <mergeCell ref="AM11:AQ11"/>
    <mergeCell ref="AM7:AQ10"/>
    <mergeCell ref="AK75:AK76"/>
    <mergeCell ref="AK82:AK83"/>
    <mergeCell ref="AK89:AK90"/>
    <mergeCell ref="AJ8:AK8"/>
    <mergeCell ref="AI12:AJ13"/>
    <mergeCell ref="AI19:AJ20"/>
    <mergeCell ref="AI26:AJ27"/>
    <mergeCell ref="AI33:AJ34"/>
    <mergeCell ref="AK33:AK34"/>
  </mergeCells>
  <phoneticPr fontId="4"/>
  <conditionalFormatting sqref="B16:AC17">
    <cfRule type="containsText" dxfId="57" priority="28" operator="containsText" text="完">
      <formula>NOT(ISERROR(SEARCH("完",B16)))</formula>
    </cfRule>
  </conditionalFormatting>
  <conditionalFormatting sqref="AD16:AF17">
    <cfRule type="containsText" dxfId="56" priority="27" operator="containsText" text="完">
      <formula>NOT(ISERROR(SEARCH("完",AD16)))</formula>
    </cfRule>
  </conditionalFormatting>
  <conditionalFormatting sqref="B23:AC24">
    <cfRule type="containsText" dxfId="55" priority="26" operator="containsText" text="完">
      <formula>NOT(ISERROR(SEARCH("完",B23)))</formula>
    </cfRule>
  </conditionalFormatting>
  <conditionalFormatting sqref="AD23:AF24">
    <cfRule type="containsText" dxfId="54" priority="25" operator="containsText" text="完">
      <formula>NOT(ISERROR(SEARCH("完",AD23)))</formula>
    </cfRule>
  </conditionalFormatting>
  <conditionalFormatting sqref="B30:AC31">
    <cfRule type="containsText" dxfId="53" priority="24" operator="containsText" text="完">
      <formula>NOT(ISERROR(SEARCH("完",B30)))</formula>
    </cfRule>
  </conditionalFormatting>
  <conditionalFormatting sqref="AD30:AF31">
    <cfRule type="containsText" dxfId="52" priority="23" operator="containsText" text="完">
      <formula>NOT(ISERROR(SEARCH("完",AD30)))</formula>
    </cfRule>
  </conditionalFormatting>
  <conditionalFormatting sqref="B37:AC38">
    <cfRule type="containsText" dxfId="51" priority="22" operator="containsText" text="完">
      <formula>NOT(ISERROR(SEARCH("完",B37)))</formula>
    </cfRule>
  </conditionalFormatting>
  <conditionalFormatting sqref="AD37:AF38">
    <cfRule type="containsText" dxfId="50" priority="21" operator="containsText" text="完">
      <formula>NOT(ISERROR(SEARCH("完",AD37)))</formula>
    </cfRule>
  </conditionalFormatting>
  <conditionalFormatting sqref="B44:AC45">
    <cfRule type="containsText" dxfId="49" priority="20" operator="containsText" text="完">
      <formula>NOT(ISERROR(SEARCH("完",B44)))</formula>
    </cfRule>
  </conditionalFormatting>
  <conditionalFormatting sqref="AD44:AF45">
    <cfRule type="containsText" dxfId="48" priority="19" operator="containsText" text="完">
      <formula>NOT(ISERROR(SEARCH("完",AD44)))</formula>
    </cfRule>
  </conditionalFormatting>
  <conditionalFormatting sqref="B51:AC52">
    <cfRule type="containsText" dxfId="47" priority="18" operator="containsText" text="完">
      <formula>NOT(ISERROR(SEARCH("完",B51)))</formula>
    </cfRule>
  </conditionalFormatting>
  <conditionalFormatting sqref="AD51:AF52">
    <cfRule type="containsText" dxfId="46" priority="17" operator="containsText" text="完">
      <formula>NOT(ISERROR(SEARCH("完",AD51)))</formula>
    </cfRule>
  </conditionalFormatting>
  <conditionalFormatting sqref="B58:AC59">
    <cfRule type="containsText" dxfId="45" priority="16" operator="containsText" text="完">
      <formula>NOT(ISERROR(SEARCH("完",B58)))</formula>
    </cfRule>
  </conditionalFormatting>
  <conditionalFormatting sqref="AD58:AF59">
    <cfRule type="containsText" dxfId="44" priority="15" operator="containsText" text="完">
      <formula>NOT(ISERROR(SEARCH("完",AD58)))</formula>
    </cfRule>
  </conditionalFormatting>
  <conditionalFormatting sqref="B65:AC66">
    <cfRule type="containsText" dxfId="43" priority="14" operator="containsText" text="完">
      <formula>NOT(ISERROR(SEARCH("完",B65)))</formula>
    </cfRule>
  </conditionalFormatting>
  <conditionalFormatting sqref="AD65:AF66">
    <cfRule type="containsText" dxfId="42" priority="13" operator="containsText" text="完">
      <formula>NOT(ISERROR(SEARCH("完",AD65)))</formula>
    </cfRule>
  </conditionalFormatting>
  <conditionalFormatting sqref="B72:AC73">
    <cfRule type="containsText" dxfId="41" priority="12" operator="containsText" text="完">
      <formula>NOT(ISERROR(SEARCH("完",B72)))</formula>
    </cfRule>
  </conditionalFormatting>
  <conditionalFormatting sqref="AD72:AF73">
    <cfRule type="containsText" dxfId="40" priority="11" operator="containsText" text="完">
      <formula>NOT(ISERROR(SEARCH("完",AD72)))</formula>
    </cfRule>
  </conditionalFormatting>
  <conditionalFormatting sqref="B79:AC80">
    <cfRule type="containsText" dxfId="39" priority="10" operator="containsText" text="完">
      <formula>NOT(ISERROR(SEARCH("完",B79)))</formula>
    </cfRule>
  </conditionalFormatting>
  <conditionalFormatting sqref="AD79:AF80">
    <cfRule type="containsText" dxfId="38" priority="9" operator="containsText" text="完">
      <formula>NOT(ISERROR(SEARCH("完",AD79)))</formula>
    </cfRule>
  </conditionalFormatting>
  <conditionalFormatting sqref="B86:AC87">
    <cfRule type="containsText" dxfId="37" priority="8" operator="containsText" text="完">
      <formula>NOT(ISERROR(SEARCH("完",B86)))</formula>
    </cfRule>
  </conditionalFormatting>
  <conditionalFormatting sqref="AD86:AF87">
    <cfRule type="containsText" dxfId="36" priority="7" operator="containsText" text="完">
      <formula>NOT(ISERROR(SEARCH("完",AD86)))</formula>
    </cfRule>
  </conditionalFormatting>
  <conditionalFormatting sqref="B93:AC94">
    <cfRule type="containsText" dxfId="35" priority="6" operator="containsText" text="完">
      <formula>NOT(ISERROR(SEARCH("完",B93)))</formula>
    </cfRule>
  </conditionalFormatting>
  <conditionalFormatting sqref="AD93:AF94">
    <cfRule type="containsText" dxfId="34" priority="5" operator="containsText" text="完">
      <formula>NOT(ISERROR(SEARCH("完",AD93)))</formula>
    </cfRule>
  </conditionalFormatting>
  <conditionalFormatting sqref="B100:AC101">
    <cfRule type="containsText" dxfId="33" priority="4" operator="containsText" text="完">
      <formula>NOT(ISERROR(SEARCH("完",B100)))</formula>
    </cfRule>
  </conditionalFormatting>
  <conditionalFormatting sqref="AD100:AF101">
    <cfRule type="containsText" dxfId="32" priority="3" operator="containsText" text="完">
      <formula>NOT(ISERROR(SEARCH("完",AD100)))</formula>
    </cfRule>
  </conditionalFormatting>
  <conditionalFormatting sqref="B107:AC108">
    <cfRule type="containsText" dxfId="31" priority="2" operator="containsText" text="完">
      <formula>NOT(ISERROR(SEARCH("完",B107)))</formula>
    </cfRule>
  </conditionalFormatting>
  <conditionalFormatting sqref="AD107:AF108">
    <cfRule type="containsText" dxfId="30" priority="1" operator="containsText" text="完">
      <formula>NOT(ISERROR(SEARCH("完",AD107)))</formula>
    </cfRule>
  </conditionalFormatting>
  <dataValidations count="3">
    <dataValidation type="list" allowBlank="1" showInputMessage="1" showErrorMessage="1" sqref="C5:AJ5">
      <formula1>$AQ$2:$AQ$4</formula1>
    </dataValidation>
    <dataValidation type="list" allowBlank="1" showInputMessage="1" showErrorMessage="1" sqref="B23:AF23 B30:AF30 B107:AF107 B100:AF100 B93:AF93 B86:AF86 B79:AF79 B72:AF72 B65:AF65 B58:AF58 B51:AF51 B44:AF44 B37:AF37 B16:AF16">
      <formula1>$AP$1:$AP$5</formula1>
    </dataValidation>
    <dataValidation type="list" allowBlank="1" showInputMessage="1" showErrorMessage="1" sqref="B17:AF17 B24:AF24 B31:AF31 B38:AF38 B45:AF45 B52:AF52 B59:AF59 B66:AF66 B73:AF73 B80:AF80 B87:AF87 B94:AF94 B101:AF101 B108:AF108">
      <formula1>$AP$1:$AP$6</formula1>
    </dataValidation>
  </dataValidations>
  <pageMargins left="0.7" right="0.7" top="0.75" bottom="0.75" header="0.3" footer="0.3"/>
  <pageSetup paperSize="9" scale="47" orientation="portrait" r:id="rId1"/>
  <colBreaks count="1" manualBreakCount="1">
    <brk id="3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185"/>
  <sheetViews>
    <sheetView tabSelected="1" view="pageBreakPreview" zoomScale="95" zoomScaleNormal="95" zoomScaleSheetLayoutView="95" workbookViewId="0">
      <selection activeCell="O177" sqref="O177"/>
    </sheetView>
  </sheetViews>
  <sheetFormatPr defaultRowHeight="18.75"/>
  <cols>
    <col min="2" max="8" width="9" customWidth="1"/>
    <col min="16" max="16" width="16.5" bestFit="1" customWidth="1"/>
    <col min="17" max="17" width="14.25" bestFit="1" customWidth="1"/>
    <col min="26" max="26" width="9.375" bestFit="1" customWidth="1"/>
  </cols>
  <sheetData>
    <row r="1" spans="1:26" ht="32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R1" t="s">
        <v>83</v>
      </c>
    </row>
    <row r="2" spans="1:26" ht="28.5">
      <c r="A2" s="47"/>
      <c r="B2" s="47"/>
      <c r="C2" s="47"/>
      <c r="D2" s="47"/>
      <c r="E2" s="47"/>
      <c r="F2" s="47"/>
      <c r="G2" s="47"/>
      <c r="H2" s="47"/>
      <c r="I2" s="127">
        <v>45869</v>
      </c>
      <c r="J2" s="127"/>
      <c r="K2" s="127"/>
      <c r="L2" s="127"/>
      <c r="M2" s="48"/>
      <c r="N2" s="48"/>
      <c r="O2" s="48"/>
      <c r="P2" s="48"/>
      <c r="Q2" s="48"/>
      <c r="R2" s="16"/>
      <c r="S2" s="44" t="s">
        <v>53</v>
      </c>
      <c r="T2" s="77" t="s">
        <v>0</v>
      </c>
      <c r="U2" s="16" t="s">
        <v>60</v>
      </c>
    </row>
    <row r="3" spans="1:26" ht="28.5">
      <c r="A3" s="47"/>
      <c r="B3" s="47"/>
      <c r="C3" s="47"/>
      <c r="D3" s="47"/>
      <c r="E3" s="47"/>
      <c r="F3" s="47"/>
      <c r="G3" s="47"/>
      <c r="H3" s="47"/>
      <c r="I3" s="133" t="str">
        <f>VLOOKUP(C5,S2:T4,2,FALSE)</f>
        <v>（休日取得計画提出）</v>
      </c>
      <c r="J3" s="133"/>
      <c r="K3" s="133"/>
      <c r="L3" s="133"/>
      <c r="M3" s="6"/>
      <c r="N3" s="50"/>
      <c r="O3" s="50"/>
      <c r="P3" s="50"/>
      <c r="Q3" s="50"/>
      <c r="R3" s="16" t="s">
        <v>14</v>
      </c>
      <c r="S3" s="44" t="s">
        <v>54</v>
      </c>
      <c r="T3" s="77" t="s">
        <v>35</v>
      </c>
      <c r="U3" s="16" t="s">
        <v>61</v>
      </c>
    </row>
    <row r="4" spans="1:26" ht="28.5">
      <c r="A4" s="47"/>
      <c r="B4" s="47"/>
      <c r="C4" s="47"/>
      <c r="D4" s="47"/>
      <c r="E4" s="47"/>
      <c r="F4" s="47"/>
      <c r="G4" s="47"/>
      <c r="H4" s="47"/>
      <c r="I4" s="45"/>
      <c r="J4" s="45"/>
      <c r="K4" s="45"/>
      <c r="L4" s="45"/>
      <c r="M4" s="4"/>
      <c r="R4" s="16" t="s">
        <v>15</v>
      </c>
      <c r="S4" s="44" t="s">
        <v>55</v>
      </c>
      <c r="T4" s="77" t="s">
        <v>36</v>
      </c>
      <c r="U4" s="78" t="s">
        <v>62</v>
      </c>
    </row>
    <row r="5" spans="1:26" ht="28.5">
      <c r="A5" s="47"/>
      <c r="B5" s="4"/>
      <c r="C5" s="125" t="s">
        <v>53</v>
      </c>
      <c r="D5" s="125"/>
      <c r="E5" s="125"/>
      <c r="F5" s="125"/>
      <c r="G5" s="125"/>
      <c r="H5" s="125"/>
      <c r="I5" s="125"/>
      <c r="J5" s="125"/>
      <c r="K5" s="125"/>
      <c r="L5" s="125"/>
      <c r="M5" s="4"/>
      <c r="R5" s="16" t="s">
        <v>16</v>
      </c>
      <c r="U5" s="16" t="s">
        <v>78</v>
      </c>
    </row>
    <row r="6" spans="1:26" ht="28.5">
      <c r="A6" s="47"/>
      <c r="B6" s="46"/>
      <c r="C6" s="46"/>
      <c r="D6" s="46"/>
      <c r="E6" s="46"/>
      <c r="F6" s="46"/>
      <c r="G6" s="46"/>
      <c r="H6" s="46"/>
      <c r="I6" s="46"/>
      <c r="J6" s="46"/>
      <c r="K6" s="45"/>
      <c r="L6" s="45"/>
      <c r="M6" s="4"/>
      <c r="R6" s="16" t="s">
        <v>21</v>
      </c>
      <c r="U6" s="16"/>
      <c r="V6" t="s">
        <v>66</v>
      </c>
    </row>
    <row r="7" spans="1:26" ht="28.5">
      <c r="A7" s="47"/>
      <c r="B7" s="99" t="s">
        <v>1</v>
      </c>
      <c r="C7" s="99"/>
      <c r="D7" s="126" t="s">
        <v>2</v>
      </c>
      <c r="E7" s="126"/>
      <c r="F7" s="126"/>
      <c r="G7" s="126"/>
      <c r="H7" s="126"/>
      <c r="I7" s="126"/>
      <c r="J7" s="126"/>
      <c r="K7" s="126"/>
      <c r="L7" s="126"/>
      <c r="M7" s="2"/>
      <c r="R7" s="16" t="s">
        <v>51</v>
      </c>
      <c r="U7" s="16"/>
    </row>
    <row r="8" spans="1:26" ht="28.5">
      <c r="A8" s="47"/>
      <c r="B8" s="99" t="s">
        <v>3</v>
      </c>
      <c r="C8" s="99"/>
      <c r="D8" s="127">
        <v>45869</v>
      </c>
      <c r="E8" s="127"/>
      <c r="F8" s="127"/>
      <c r="G8" s="6" t="s">
        <v>37</v>
      </c>
      <c r="H8" s="127">
        <v>46053</v>
      </c>
      <c r="I8" s="127"/>
      <c r="J8" s="127"/>
      <c r="K8" s="132"/>
      <c r="L8" s="99"/>
      <c r="M8" s="6"/>
    </row>
    <row r="9" spans="1:26" ht="29.25" thickBot="1">
      <c r="A9" s="47"/>
      <c r="B9" s="6"/>
      <c r="C9" s="6" t="s">
        <v>6</v>
      </c>
      <c r="D9" s="6" t="s">
        <v>7</v>
      </c>
      <c r="E9" s="127">
        <v>45874</v>
      </c>
      <c r="F9" s="127"/>
      <c r="G9" s="6" t="s">
        <v>38</v>
      </c>
      <c r="H9" s="99" t="s">
        <v>39</v>
      </c>
      <c r="I9" s="99"/>
      <c r="J9" s="127">
        <v>46037</v>
      </c>
      <c r="K9" s="127"/>
      <c r="L9" s="6" t="s">
        <v>10</v>
      </c>
      <c r="M9" s="6"/>
    </row>
    <row r="10" spans="1:26" ht="30.75" thickBot="1">
      <c r="A10" s="47"/>
      <c r="B10" s="47"/>
      <c r="C10" s="6"/>
      <c r="D10" s="6"/>
      <c r="E10" s="6"/>
      <c r="F10" s="6"/>
      <c r="G10" s="119"/>
      <c r="H10" s="119"/>
      <c r="I10" s="6"/>
      <c r="J10" s="6"/>
      <c r="K10" s="6"/>
      <c r="L10" s="6"/>
      <c r="M10" s="2"/>
      <c r="P10" s="129" t="s">
        <v>65</v>
      </c>
      <c r="Q10" s="130"/>
      <c r="R10" s="130"/>
      <c r="S10" s="130"/>
      <c r="T10" s="130"/>
      <c r="U10" s="130"/>
      <c r="V10" s="130"/>
      <c r="W10" s="130"/>
      <c r="X10" s="130"/>
      <c r="Y10" s="131"/>
    </row>
    <row r="11" spans="1:26" ht="21" hidden="1" customHeight="1" thickBot="1">
      <c r="A11" s="47"/>
      <c r="B11" s="61" t="str">
        <f>IF(B12="","","1")</f>
        <v/>
      </c>
      <c r="C11" s="62" t="str">
        <f t="shared" ref="C11:H11" si="0">IF(C12="","","1")</f>
        <v/>
      </c>
      <c r="D11" s="62" t="str">
        <f t="shared" si="0"/>
        <v>1</v>
      </c>
      <c r="E11" s="62" t="str">
        <f t="shared" si="0"/>
        <v>1</v>
      </c>
      <c r="F11" s="62" t="str">
        <f t="shared" si="0"/>
        <v>1</v>
      </c>
      <c r="G11" s="62" t="str">
        <f t="shared" si="0"/>
        <v>1</v>
      </c>
      <c r="H11" s="62" t="str">
        <f t="shared" si="0"/>
        <v>1</v>
      </c>
      <c r="I11" s="121"/>
      <c r="J11" s="121"/>
      <c r="K11" s="121"/>
      <c r="L11" s="121"/>
      <c r="M11" s="121"/>
    </row>
    <row r="12" spans="1:26">
      <c r="A12" s="113"/>
      <c r="B12" s="56" t="str">
        <f>IF(B13=$Q$14,"着手日","")</f>
        <v/>
      </c>
      <c r="C12" s="57" t="str">
        <f t="shared" ref="C12:H12" si="1">IF(C13=$Q$14,"着手日",IF(B12="","","○"))</f>
        <v/>
      </c>
      <c r="D12" s="57" t="str">
        <f t="shared" si="1"/>
        <v>着手日</v>
      </c>
      <c r="E12" s="57" t="str">
        <f t="shared" si="1"/>
        <v>○</v>
      </c>
      <c r="F12" s="57" t="str">
        <f t="shared" si="1"/>
        <v>○</v>
      </c>
      <c r="G12" s="57" t="str">
        <f t="shared" si="1"/>
        <v>○</v>
      </c>
      <c r="H12" s="58" t="str">
        <f t="shared" si="1"/>
        <v>○</v>
      </c>
      <c r="I12" s="109" t="s">
        <v>5</v>
      </c>
      <c r="J12" s="110"/>
      <c r="K12" s="100" t="s">
        <v>11</v>
      </c>
      <c r="L12" s="101"/>
      <c r="M12" s="97" t="s">
        <v>26</v>
      </c>
      <c r="Q12" s="51"/>
      <c r="S12" s="16">
        <v>7</v>
      </c>
      <c r="T12" s="16">
        <v>6</v>
      </c>
      <c r="U12" s="16">
        <v>5</v>
      </c>
      <c r="V12" s="16">
        <v>4</v>
      </c>
      <c r="W12" s="16">
        <v>3</v>
      </c>
      <c r="X12" s="16">
        <v>2</v>
      </c>
      <c r="Y12" s="16">
        <v>1</v>
      </c>
    </row>
    <row r="13" spans="1:26" ht="19.5" thickBot="1">
      <c r="A13" s="114"/>
      <c r="B13" s="65" t="s">
        <v>42</v>
      </c>
      <c r="C13" s="66" t="s">
        <v>43</v>
      </c>
      <c r="D13" s="66" t="s">
        <v>44</v>
      </c>
      <c r="E13" s="66" t="s">
        <v>45</v>
      </c>
      <c r="F13" s="66" t="s">
        <v>46</v>
      </c>
      <c r="G13" s="66" t="s">
        <v>47</v>
      </c>
      <c r="H13" s="66" t="s">
        <v>48</v>
      </c>
      <c r="I13" s="111"/>
      <c r="J13" s="112"/>
      <c r="K13" s="102"/>
      <c r="L13" s="103"/>
      <c r="M13" s="98"/>
      <c r="P13" s="54" t="s">
        <v>40</v>
      </c>
      <c r="Q13" s="55" t="s">
        <v>41</v>
      </c>
      <c r="R13" s="16" t="s">
        <v>50</v>
      </c>
      <c r="S13" s="69" t="str">
        <f>IF(S12=R14,E9,"")</f>
        <v/>
      </c>
      <c r="T13" s="69" t="str">
        <f t="shared" ref="T13:Y13" si="2">IF(T12=$R$14,$E$9,IF(T12&lt;$R$14,S13+1,""))</f>
        <v/>
      </c>
      <c r="U13" s="69">
        <f t="shared" si="2"/>
        <v>45874</v>
      </c>
      <c r="V13" s="69">
        <f t="shared" si="2"/>
        <v>45875</v>
      </c>
      <c r="W13" s="69">
        <f t="shared" si="2"/>
        <v>45876</v>
      </c>
      <c r="X13" s="69">
        <f t="shared" si="2"/>
        <v>45877</v>
      </c>
      <c r="Y13" s="69">
        <f t="shared" si="2"/>
        <v>45878</v>
      </c>
    </row>
    <row r="14" spans="1:26" ht="21">
      <c r="A14" s="7" t="s">
        <v>59</v>
      </c>
      <c r="B14" s="75"/>
      <c r="C14" s="76"/>
      <c r="D14" s="76"/>
      <c r="E14" s="76"/>
      <c r="F14" s="76"/>
      <c r="G14" s="76"/>
      <c r="H14" s="76"/>
      <c r="I14" s="41" t="s">
        <v>82</v>
      </c>
      <c r="J14" s="25">
        <f>Z14-J15-J16</f>
        <v>1</v>
      </c>
      <c r="K14" s="12" t="s">
        <v>19</v>
      </c>
      <c r="L14" s="32">
        <f>(COUNTIF(B17:H17,"休"))</f>
        <v>0</v>
      </c>
      <c r="M14" s="37" t="s">
        <v>27</v>
      </c>
      <c r="P14" s="55">
        <f>E9</f>
        <v>45874</v>
      </c>
      <c r="Q14" s="52" t="str">
        <f>TEXT(WEEKDAY(+P14),"aaa")</f>
        <v>火</v>
      </c>
      <c r="R14" s="16">
        <f>COUNTIF(B11:H11,"1")</f>
        <v>5</v>
      </c>
      <c r="S14" s="16" t="str">
        <f>IF(S13="","",1)</f>
        <v/>
      </c>
      <c r="T14" s="16"/>
      <c r="U14" s="16"/>
      <c r="V14" s="16"/>
      <c r="W14" s="16"/>
      <c r="X14" s="16"/>
      <c r="Y14" s="16">
        <f>IF(Y13="","",1)</f>
        <v>1</v>
      </c>
      <c r="Z14">
        <f>COUNT(S14:Y14)</f>
        <v>1</v>
      </c>
    </row>
    <row r="15" spans="1:26" ht="21">
      <c r="A15" s="7" t="s">
        <v>49</v>
      </c>
      <c r="B15" s="59" t="str">
        <f t="shared" ref="B15:H15" si="3">S13</f>
        <v/>
      </c>
      <c r="C15" s="60" t="str">
        <f t="shared" si="3"/>
        <v/>
      </c>
      <c r="D15" s="60">
        <f t="shared" si="3"/>
        <v>45874</v>
      </c>
      <c r="E15" s="60">
        <f t="shared" si="3"/>
        <v>45875</v>
      </c>
      <c r="F15" s="60">
        <f t="shared" si="3"/>
        <v>45876</v>
      </c>
      <c r="G15" s="60">
        <f t="shared" si="3"/>
        <v>45877</v>
      </c>
      <c r="H15" s="60">
        <f t="shared" si="3"/>
        <v>45878</v>
      </c>
      <c r="I15" s="41" t="s">
        <v>80</v>
      </c>
      <c r="J15" s="27">
        <f>+COUNTIFS(B16,"年")+COUNTIFS(H16,"年")</f>
        <v>0</v>
      </c>
      <c r="K15" s="12" t="s">
        <v>22</v>
      </c>
      <c r="L15" s="32">
        <f>+COUNTIFS(B17:H17,"夏")+COUNTIFS(B17:H17,"年")+COUNTIFS(B17:H17,"中")</f>
        <v>0</v>
      </c>
      <c r="M15" s="38" t="str">
        <f>IF(J17&gt;=J14,"○","×")</f>
        <v>×</v>
      </c>
      <c r="P15" s="54" t="s">
        <v>52</v>
      </c>
      <c r="Q15" s="40" t="s">
        <v>64</v>
      </c>
      <c r="R15" s="54" t="s">
        <v>63</v>
      </c>
    </row>
    <row r="16" spans="1:26" ht="21">
      <c r="A16" s="7" t="s">
        <v>5</v>
      </c>
      <c r="B16" s="10"/>
      <c r="C16" s="11"/>
      <c r="D16" s="11"/>
      <c r="E16" s="11"/>
      <c r="F16" s="11"/>
      <c r="G16" s="11"/>
      <c r="H16" s="11"/>
      <c r="I16" s="21" t="s">
        <v>81</v>
      </c>
      <c r="J16" s="25">
        <f>+COUNTIFS(B16,"夏")+COUNTIFS(H16,"夏")</f>
        <v>0</v>
      </c>
      <c r="K16" s="12" t="s">
        <v>25</v>
      </c>
      <c r="L16" s="33">
        <f>COUNT(B15:H15)-L15</f>
        <v>5</v>
      </c>
      <c r="M16" s="35" t="s">
        <v>29</v>
      </c>
      <c r="P16" s="63">
        <f>J9</f>
        <v>46037</v>
      </c>
      <c r="Q16" s="84">
        <f>J14-R16</f>
        <v>1</v>
      </c>
      <c r="R16" s="79">
        <f>COUNTIF(B14:H14,"緊急指示")</f>
        <v>0</v>
      </c>
    </row>
    <row r="17" spans="1:26" ht="21.75" thickBot="1">
      <c r="A17" s="13" t="s">
        <v>11</v>
      </c>
      <c r="B17" s="22"/>
      <c r="C17" s="23"/>
      <c r="D17" s="23"/>
      <c r="E17" s="23"/>
      <c r="F17" s="23"/>
      <c r="G17" s="23"/>
      <c r="H17" s="23"/>
      <c r="I17" s="42" t="s">
        <v>56</v>
      </c>
      <c r="J17" s="70">
        <f>COUNTIF(B16:H16,"休")</f>
        <v>0</v>
      </c>
      <c r="K17" s="43" t="s">
        <v>57</v>
      </c>
      <c r="L17" s="71">
        <f>COUNTIF(B17:H17,"休")</f>
        <v>0</v>
      </c>
      <c r="M17" s="36" t="str">
        <f>IF(L17&gt;=J14,"○",IF(L17&gt;=Q16,"○","×"))</f>
        <v>×</v>
      </c>
    </row>
    <row r="18" spans="1:26" ht="19.5" thickBot="1">
      <c r="I18" s="26"/>
      <c r="J18" s="26"/>
      <c r="K18" s="26"/>
      <c r="L18" s="26"/>
      <c r="M18" s="26"/>
    </row>
    <row r="19" spans="1:26">
      <c r="A19" s="113"/>
      <c r="B19" s="56" t="str">
        <f>IF(B22&gt;$P$16,"完","")</f>
        <v/>
      </c>
      <c r="C19" s="57" t="str">
        <f t="shared" ref="C19:H19" si="4">IF(C22&gt;$P$16,"完","")</f>
        <v/>
      </c>
      <c r="D19" s="57" t="str">
        <f t="shared" si="4"/>
        <v/>
      </c>
      <c r="E19" s="57" t="str">
        <f t="shared" si="4"/>
        <v/>
      </c>
      <c r="F19" s="57" t="str">
        <f t="shared" si="4"/>
        <v/>
      </c>
      <c r="G19" s="57" t="str">
        <f t="shared" si="4"/>
        <v/>
      </c>
      <c r="H19" s="58" t="str">
        <f t="shared" si="4"/>
        <v/>
      </c>
      <c r="I19" s="109" t="s">
        <v>5</v>
      </c>
      <c r="J19" s="110"/>
      <c r="K19" s="100" t="s">
        <v>11</v>
      </c>
      <c r="L19" s="101"/>
      <c r="M19" s="97" t="s">
        <v>26</v>
      </c>
      <c r="Q19" s="51"/>
    </row>
    <row r="20" spans="1:26" ht="19.5" thickBot="1">
      <c r="A20" s="114"/>
      <c r="B20" s="65" t="s">
        <v>42</v>
      </c>
      <c r="C20" s="66" t="s">
        <v>43</v>
      </c>
      <c r="D20" s="66" t="s">
        <v>44</v>
      </c>
      <c r="E20" s="66" t="s">
        <v>45</v>
      </c>
      <c r="F20" s="66" t="s">
        <v>46</v>
      </c>
      <c r="G20" s="66" t="s">
        <v>47</v>
      </c>
      <c r="H20" s="66" t="s">
        <v>48</v>
      </c>
      <c r="I20" s="111"/>
      <c r="J20" s="112"/>
      <c r="K20" s="102"/>
      <c r="L20" s="103"/>
      <c r="M20" s="98"/>
      <c r="Q20" s="51"/>
      <c r="S20" s="16">
        <v>7</v>
      </c>
      <c r="T20" s="16">
        <v>6</v>
      </c>
      <c r="U20" s="16">
        <v>5</v>
      </c>
      <c r="V20" s="16">
        <v>4</v>
      </c>
      <c r="W20" s="16">
        <v>3</v>
      </c>
      <c r="X20" s="16">
        <v>2</v>
      </c>
      <c r="Y20" s="16">
        <v>1</v>
      </c>
    </row>
    <row r="21" spans="1:26" ht="21">
      <c r="A21" s="7" t="s">
        <v>59</v>
      </c>
      <c r="B21" s="75"/>
      <c r="C21" s="76"/>
      <c r="D21" s="76"/>
      <c r="E21" s="76"/>
      <c r="F21" s="76"/>
      <c r="G21" s="76"/>
      <c r="H21" s="76"/>
      <c r="I21" s="41" t="s">
        <v>82</v>
      </c>
      <c r="J21" s="25">
        <f>Z22-J22-J23</f>
        <v>2</v>
      </c>
      <c r="K21" s="12" t="s">
        <v>19</v>
      </c>
      <c r="L21" s="32">
        <f>(COUNTIF(B24:H24,"休"))</f>
        <v>0</v>
      </c>
      <c r="M21" s="37" t="s">
        <v>28</v>
      </c>
      <c r="P21" s="51"/>
      <c r="Q21" s="51"/>
      <c r="R21" s="16" t="s">
        <v>50</v>
      </c>
      <c r="S21" s="69">
        <f>IF(B19="",B22,"")</f>
        <v>45879</v>
      </c>
      <c r="T21" s="69">
        <f t="shared" ref="T21" si="5">IF(C19="",C22,"")</f>
        <v>45880</v>
      </c>
      <c r="U21" s="69">
        <f t="shared" ref="U21" si="6">IF(D19="",D22,"")</f>
        <v>45881</v>
      </c>
      <c r="V21" s="69">
        <f t="shared" ref="V21" si="7">IF(E19="",E22,"")</f>
        <v>45882</v>
      </c>
      <c r="W21" s="69">
        <f t="shared" ref="W21" si="8">IF(F19="",F22,"")</f>
        <v>45883</v>
      </c>
      <c r="X21" s="69">
        <f t="shared" ref="X21" si="9">IF(G19="",G22,"")</f>
        <v>45884</v>
      </c>
      <c r="Y21" s="69">
        <f t="shared" ref="Y21" si="10">IF(H19="",H22,"")</f>
        <v>45885</v>
      </c>
    </row>
    <row r="22" spans="1:26" ht="21">
      <c r="A22" s="7" t="s">
        <v>49</v>
      </c>
      <c r="B22" s="59">
        <f>H15+1</f>
        <v>45879</v>
      </c>
      <c r="C22" s="60">
        <f>B22+1</f>
        <v>45880</v>
      </c>
      <c r="D22" s="60">
        <f t="shared" ref="D22:H22" si="11">C22+1</f>
        <v>45881</v>
      </c>
      <c r="E22" s="60">
        <f t="shared" si="11"/>
        <v>45882</v>
      </c>
      <c r="F22" s="60">
        <f t="shared" si="11"/>
        <v>45883</v>
      </c>
      <c r="G22" s="60">
        <f t="shared" si="11"/>
        <v>45884</v>
      </c>
      <c r="H22" s="60">
        <f t="shared" si="11"/>
        <v>45885</v>
      </c>
      <c r="I22" s="41" t="s">
        <v>80</v>
      </c>
      <c r="J22" s="27">
        <f>+COUNTIFS(B23,"年")+COUNTIFS(H23,"年")</f>
        <v>0</v>
      </c>
      <c r="K22" s="12" t="s">
        <v>22</v>
      </c>
      <c r="L22" s="32">
        <f>+COUNTIFS(B24:H24,"夏")+COUNTIFS(B24:H24,"年")+COUNTIFS(B24:H24,"中")</f>
        <v>0</v>
      </c>
      <c r="M22" s="38" t="str">
        <f>IF(J21=0,"",IF(J24&gt;=J21,"○","×"))</f>
        <v>×</v>
      </c>
      <c r="P22" s="51"/>
      <c r="Q22" s="51"/>
      <c r="R22" s="72">
        <f>7-COUNTIF(B19:H19,"完")</f>
        <v>7</v>
      </c>
      <c r="S22" s="16">
        <f>IF(S21="","",1)</f>
        <v>1</v>
      </c>
      <c r="T22" s="73"/>
      <c r="U22" s="53"/>
      <c r="V22" s="53"/>
      <c r="W22" s="53"/>
      <c r="X22" s="74"/>
      <c r="Y22" s="16">
        <f>IF(Y21="","",1)</f>
        <v>1</v>
      </c>
      <c r="Z22">
        <f>COUNT(S22:Y22)</f>
        <v>2</v>
      </c>
    </row>
    <row r="23" spans="1:26" ht="21">
      <c r="A23" s="7" t="s">
        <v>5</v>
      </c>
      <c r="B23" s="10"/>
      <c r="C23" s="11"/>
      <c r="D23" s="11"/>
      <c r="E23" s="11"/>
      <c r="F23" s="11"/>
      <c r="G23" s="11"/>
      <c r="H23" s="11"/>
      <c r="I23" s="21" t="s">
        <v>81</v>
      </c>
      <c r="J23" s="25">
        <f>+COUNTIFS(B23,"夏")+COUNTIFS(H23,"夏")</f>
        <v>0</v>
      </c>
      <c r="K23" s="12" t="s">
        <v>25</v>
      </c>
      <c r="L23" s="33">
        <f>COUNT(B22:H22)-L22</f>
        <v>7</v>
      </c>
      <c r="M23" s="35" t="s">
        <v>30</v>
      </c>
      <c r="P23" s="51"/>
      <c r="Q23" s="40" t="s">
        <v>64</v>
      </c>
      <c r="R23" s="54" t="s">
        <v>63</v>
      </c>
    </row>
    <row r="24" spans="1:26" ht="21.75" thickBot="1">
      <c r="A24" s="13" t="s">
        <v>11</v>
      </c>
      <c r="B24" s="22"/>
      <c r="C24" s="23"/>
      <c r="D24" s="23"/>
      <c r="E24" s="23"/>
      <c r="F24" s="23"/>
      <c r="G24" s="23"/>
      <c r="H24" s="23"/>
      <c r="I24" s="42" t="s">
        <v>56</v>
      </c>
      <c r="J24" s="70">
        <f>COUNTIF(B23:H23,"休")</f>
        <v>0</v>
      </c>
      <c r="K24" s="43" t="s">
        <v>57</v>
      </c>
      <c r="L24" s="71">
        <f>COUNTIF(B24:H24,"休")</f>
        <v>0</v>
      </c>
      <c r="M24" s="36" t="str">
        <f>IF(J21=0,"",IF(L24&gt;=J21,"○",IF(L24&gt;=Q24,"○","×")))</f>
        <v>×</v>
      </c>
      <c r="P24" s="51"/>
      <c r="Q24" s="84">
        <f>J21-R24</f>
        <v>2</v>
      </c>
      <c r="R24" s="79">
        <f>COUNTIF(B21:H21,"緊急指示")</f>
        <v>0</v>
      </c>
    </row>
    <row r="25" spans="1:26" ht="19.5" thickBot="1">
      <c r="I25" s="26"/>
      <c r="J25" s="26"/>
      <c r="K25" s="26"/>
      <c r="L25" s="26"/>
      <c r="M25" s="26"/>
      <c r="P25" s="51"/>
      <c r="Q25" s="51"/>
    </row>
    <row r="26" spans="1:26">
      <c r="A26" s="113"/>
      <c r="B26" s="64" t="str">
        <f t="shared" ref="B26:H26" si="12">IF(B29&gt;$P$16,"完","")</f>
        <v/>
      </c>
      <c r="C26" s="57" t="str">
        <f t="shared" si="12"/>
        <v/>
      </c>
      <c r="D26" s="57" t="str">
        <f t="shared" si="12"/>
        <v/>
      </c>
      <c r="E26" s="57" t="str">
        <f t="shared" si="12"/>
        <v/>
      </c>
      <c r="F26" s="57" t="str">
        <f t="shared" si="12"/>
        <v/>
      </c>
      <c r="G26" s="57" t="str">
        <f t="shared" si="12"/>
        <v/>
      </c>
      <c r="H26" s="58" t="str">
        <f t="shared" si="12"/>
        <v/>
      </c>
      <c r="I26" s="109" t="s">
        <v>5</v>
      </c>
      <c r="J26" s="110"/>
      <c r="K26" s="100" t="s">
        <v>11</v>
      </c>
      <c r="L26" s="101"/>
      <c r="M26" s="97" t="s">
        <v>26</v>
      </c>
      <c r="P26" s="51"/>
      <c r="Q26" s="51"/>
    </row>
    <row r="27" spans="1:26" ht="19.5" thickBot="1">
      <c r="A27" s="114"/>
      <c r="B27" s="67" t="s">
        <v>42</v>
      </c>
      <c r="C27" s="68" t="s">
        <v>43</v>
      </c>
      <c r="D27" s="68" t="s">
        <v>44</v>
      </c>
      <c r="E27" s="68" t="s">
        <v>45</v>
      </c>
      <c r="F27" s="68" t="s">
        <v>46</v>
      </c>
      <c r="G27" s="68" t="s">
        <v>47</v>
      </c>
      <c r="H27" s="68" t="s">
        <v>48</v>
      </c>
      <c r="I27" s="111"/>
      <c r="J27" s="112"/>
      <c r="K27" s="102"/>
      <c r="L27" s="103"/>
      <c r="M27" s="98"/>
      <c r="P27" s="51"/>
      <c r="Q27" s="51"/>
      <c r="S27" s="16">
        <v>7</v>
      </c>
      <c r="T27" s="16">
        <v>6</v>
      </c>
      <c r="U27" s="16">
        <v>5</v>
      </c>
      <c r="V27" s="16">
        <v>4</v>
      </c>
      <c r="W27" s="16">
        <v>3</v>
      </c>
      <c r="X27" s="16">
        <v>2</v>
      </c>
      <c r="Y27" s="16">
        <v>1</v>
      </c>
    </row>
    <row r="28" spans="1:26" ht="21">
      <c r="A28" s="7" t="s">
        <v>59</v>
      </c>
      <c r="B28" s="75"/>
      <c r="C28" s="76"/>
      <c r="D28" s="76"/>
      <c r="E28" s="76"/>
      <c r="F28" s="76"/>
      <c r="G28" s="76"/>
      <c r="H28" s="76"/>
      <c r="I28" s="41" t="s">
        <v>82</v>
      </c>
      <c r="J28" s="25">
        <f>Z29-J29-J30</f>
        <v>2</v>
      </c>
      <c r="K28" s="12" t="s">
        <v>19</v>
      </c>
      <c r="L28" s="32">
        <f>(COUNTIF(B31:H31,"休"))</f>
        <v>0</v>
      </c>
      <c r="M28" s="37" t="s">
        <v>28</v>
      </c>
      <c r="P28" s="51"/>
      <c r="Q28" s="51"/>
      <c r="R28" s="16" t="s">
        <v>50</v>
      </c>
      <c r="S28" s="69">
        <f>IF(B26="",B29,"")</f>
        <v>45886</v>
      </c>
      <c r="T28" s="69">
        <f t="shared" ref="T28" si="13">IF(C26="",C29,"")</f>
        <v>45887</v>
      </c>
      <c r="U28" s="69">
        <f t="shared" ref="U28" si="14">IF(D26="",D29,"")</f>
        <v>45888</v>
      </c>
      <c r="V28" s="69">
        <f t="shared" ref="V28" si="15">IF(E26="",E29,"")</f>
        <v>45889</v>
      </c>
      <c r="W28" s="69">
        <f t="shared" ref="W28" si="16">IF(F26="",F29,"")</f>
        <v>45890</v>
      </c>
      <c r="X28" s="69">
        <f t="shared" ref="X28" si="17">IF(G26="",G29,"")</f>
        <v>45891</v>
      </c>
      <c r="Y28" s="69">
        <f t="shared" ref="Y28" si="18">IF(H26="",H29,"")</f>
        <v>45892</v>
      </c>
    </row>
    <row r="29" spans="1:26" ht="21">
      <c r="A29" s="7" t="s">
        <v>49</v>
      </c>
      <c r="B29" s="59">
        <f>H22+1</f>
        <v>45886</v>
      </c>
      <c r="C29" s="60">
        <f>B29+1</f>
        <v>45887</v>
      </c>
      <c r="D29" s="60">
        <f t="shared" ref="D29:H29" si="19">C29+1</f>
        <v>45888</v>
      </c>
      <c r="E29" s="60">
        <f t="shared" si="19"/>
        <v>45889</v>
      </c>
      <c r="F29" s="60">
        <f t="shared" si="19"/>
        <v>45890</v>
      </c>
      <c r="G29" s="60">
        <f t="shared" si="19"/>
        <v>45891</v>
      </c>
      <c r="H29" s="60">
        <f t="shared" si="19"/>
        <v>45892</v>
      </c>
      <c r="I29" s="41" t="s">
        <v>80</v>
      </c>
      <c r="J29" s="27">
        <f>+COUNTIFS(B30,"年")+COUNTIFS(H30,"年")</f>
        <v>0</v>
      </c>
      <c r="K29" s="12" t="s">
        <v>22</v>
      </c>
      <c r="L29" s="32">
        <f>+COUNTIFS(B31:H31,"夏")+COUNTIFS(B31:H31,"年")+COUNTIFS(B31:H31,"中")</f>
        <v>0</v>
      </c>
      <c r="M29" s="38" t="str">
        <f>IF(J28=0,"",IF(J31&gt;=J28,"○","×"))</f>
        <v>×</v>
      </c>
      <c r="P29" s="51"/>
      <c r="Q29" s="51"/>
      <c r="R29" s="72">
        <f>7-COUNTIF(B26:H26,"完")</f>
        <v>7</v>
      </c>
      <c r="S29" s="16">
        <f>IF(S28="","",1)</f>
        <v>1</v>
      </c>
      <c r="T29" s="73"/>
      <c r="U29" s="53"/>
      <c r="V29" s="53"/>
      <c r="W29" s="53"/>
      <c r="X29" s="74"/>
      <c r="Y29" s="16">
        <f>IF(Y28="","",1)</f>
        <v>1</v>
      </c>
      <c r="Z29">
        <f>COUNT(S29:Y29)</f>
        <v>2</v>
      </c>
    </row>
    <row r="30" spans="1:26" ht="21">
      <c r="A30" s="7" t="s">
        <v>5</v>
      </c>
      <c r="B30" s="10"/>
      <c r="C30" s="11"/>
      <c r="D30" s="11"/>
      <c r="E30" s="11"/>
      <c r="F30" s="11"/>
      <c r="G30" s="11"/>
      <c r="H30" s="11"/>
      <c r="I30" s="21" t="s">
        <v>81</v>
      </c>
      <c r="J30" s="25">
        <f>+COUNTIFS(B30,"夏")+COUNTIFS(H30,"夏")</f>
        <v>0</v>
      </c>
      <c r="K30" s="12" t="s">
        <v>25</v>
      </c>
      <c r="L30" s="33">
        <f>COUNT(B29:H29)-L29</f>
        <v>7</v>
      </c>
      <c r="M30" s="35" t="s">
        <v>30</v>
      </c>
      <c r="P30" s="51"/>
      <c r="Q30" s="40" t="s">
        <v>64</v>
      </c>
      <c r="R30" s="54" t="s">
        <v>63</v>
      </c>
    </row>
    <row r="31" spans="1:26" ht="21.75" thickBot="1">
      <c r="A31" s="13" t="s">
        <v>11</v>
      </c>
      <c r="B31" s="22"/>
      <c r="C31" s="23"/>
      <c r="D31" s="23"/>
      <c r="E31" s="23"/>
      <c r="F31" s="23"/>
      <c r="G31" s="23"/>
      <c r="H31" s="23"/>
      <c r="I31" s="42" t="s">
        <v>56</v>
      </c>
      <c r="J31" s="70">
        <f>COUNTIF(B30:H30,"休")</f>
        <v>0</v>
      </c>
      <c r="K31" s="43" t="s">
        <v>57</v>
      </c>
      <c r="L31" s="71">
        <f>COUNTIF(B31:H31,"休")</f>
        <v>0</v>
      </c>
      <c r="M31" s="36" t="str">
        <f>IF(J28=0,"",IF(L31&gt;=J28,"○",IF(L31&gt;=Q31,"○","×")))</f>
        <v>×</v>
      </c>
      <c r="P31" s="51"/>
      <c r="Q31" s="84">
        <f>J28-R31</f>
        <v>2</v>
      </c>
      <c r="R31" s="79">
        <f>COUNTIF(B28:H28,"緊急指示")</f>
        <v>0</v>
      </c>
    </row>
    <row r="32" spans="1:26" ht="19.5" thickBot="1">
      <c r="I32" s="26"/>
      <c r="J32" s="26"/>
      <c r="K32" s="26"/>
      <c r="L32" s="26"/>
      <c r="M32" s="26"/>
      <c r="P32" s="51"/>
      <c r="Q32" s="51"/>
    </row>
    <row r="33" spans="1:26">
      <c r="A33" s="113"/>
      <c r="B33" s="64" t="str">
        <f t="shared" ref="B33:H33" si="20">IF(B36&gt;$P$16,"完","")</f>
        <v/>
      </c>
      <c r="C33" s="57" t="str">
        <f t="shared" si="20"/>
        <v/>
      </c>
      <c r="D33" s="57" t="str">
        <f t="shared" si="20"/>
        <v/>
      </c>
      <c r="E33" s="57" t="str">
        <f t="shared" si="20"/>
        <v/>
      </c>
      <c r="F33" s="57" t="str">
        <f t="shared" si="20"/>
        <v/>
      </c>
      <c r="G33" s="57" t="str">
        <f t="shared" si="20"/>
        <v/>
      </c>
      <c r="H33" s="58" t="str">
        <f t="shared" si="20"/>
        <v/>
      </c>
      <c r="I33" s="109" t="s">
        <v>5</v>
      </c>
      <c r="J33" s="110"/>
      <c r="K33" s="100" t="s">
        <v>11</v>
      </c>
      <c r="L33" s="101"/>
      <c r="M33" s="97" t="s">
        <v>26</v>
      </c>
      <c r="P33" s="51"/>
      <c r="Q33" s="51"/>
    </row>
    <row r="34" spans="1:26" ht="19.5" thickBot="1">
      <c r="A34" s="114"/>
      <c r="B34" s="67" t="s">
        <v>42</v>
      </c>
      <c r="C34" s="68" t="s">
        <v>43</v>
      </c>
      <c r="D34" s="68" t="s">
        <v>44</v>
      </c>
      <c r="E34" s="68" t="s">
        <v>45</v>
      </c>
      <c r="F34" s="68" t="s">
        <v>46</v>
      </c>
      <c r="G34" s="68" t="s">
        <v>47</v>
      </c>
      <c r="H34" s="68" t="s">
        <v>48</v>
      </c>
      <c r="I34" s="111"/>
      <c r="J34" s="112"/>
      <c r="K34" s="102"/>
      <c r="L34" s="103"/>
      <c r="M34" s="98"/>
      <c r="P34" s="51"/>
      <c r="Q34" s="51"/>
      <c r="S34" s="16">
        <v>7</v>
      </c>
      <c r="T34" s="16">
        <v>6</v>
      </c>
      <c r="U34" s="16">
        <v>5</v>
      </c>
      <c r="V34" s="16">
        <v>4</v>
      </c>
      <c r="W34" s="16">
        <v>3</v>
      </c>
      <c r="X34" s="16">
        <v>2</v>
      </c>
      <c r="Y34" s="16">
        <v>1</v>
      </c>
    </row>
    <row r="35" spans="1:26" ht="21">
      <c r="A35" s="7" t="s">
        <v>59</v>
      </c>
      <c r="B35" s="75"/>
      <c r="C35" s="76"/>
      <c r="D35" s="76"/>
      <c r="E35" s="76"/>
      <c r="F35" s="76"/>
      <c r="G35" s="76"/>
      <c r="H35" s="76"/>
      <c r="I35" s="41" t="s">
        <v>82</v>
      </c>
      <c r="J35" s="25">
        <f>Z36-J36-J37</f>
        <v>2</v>
      </c>
      <c r="K35" s="12" t="s">
        <v>19</v>
      </c>
      <c r="L35" s="32">
        <f>(COUNTIF(B38:H38,"休"))</f>
        <v>0</v>
      </c>
      <c r="M35" s="37" t="s">
        <v>28</v>
      </c>
      <c r="P35" s="51"/>
      <c r="Q35" s="51"/>
      <c r="R35" s="16" t="s">
        <v>50</v>
      </c>
      <c r="S35" s="69">
        <f>IF(B33="",B36,"")</f>
        <v>45893</v>
      </c>
      <c r="T35" s="69">
        <f t="shared" ref="T35" si="21">IF(C33="",C36,"")</f>
        <v>45894</v>
      </c>
      <c r="U35" s="69">
        <f t="shared" ref="U35" si="22">IF(D33="",D36,"")</f>
        <v>45895</v>
      </c>
      <c r="V35" s="69">
        <f t="shared" ref="V35" si="23">IF(E33="",E36,"")</f>
        <v>45896</v>
      </c>
      <c r="W35" s="69">
        <f t="shared" ref="W35" si="24">IF(F33="",F36,"")</f>
        <v>45897</v>
      </c>
      <c r="X35" s="69">
        <f t="shared" ref="X35" si="25">IF(G33="",G36,"")</f>
        <v>45898</v>
      </c>
      <c r="Y35" s="69">
        <f t="shared" ref="Y35" si="26">IF(H33="",H36,"")</f>
        <v>45899</v>
      </c>
    </row>
    <row r="36" spans="1:26" ht="21">
      <c r="A36" s="7" t="s">
        <v>58</v>
      </c>
      <c r="B36" s="59">
        <f>H29+1</f>
        <v>45893</v>
      </c>
      <c r="C36" s="60">
        <f>B36+1</f>
        <v>45894</v>
      </c>
      <c r="D36" s="60">
        <f t="shared" ref="D36:H36" si="27">C36+1</f>
        <v>45895</v>
      </c>
      <c r="E36" s="60">
        <f t="shared" si="27"/>
        <v>45896</v>
      </c>
      <c r="F36" s="60">
        <f t="shared" si="27"/>
        <v>45897</v>
      </c>
      <c r="G36" s="60">
        <f t="shared" si="27"/>
        <v>45898</v>
      </c>
      <c r="H36" s="60">
        <f t="shared" si="27"/>
        <v>45899</v>
      </c>
      <c r="I36" s="41" t="s">
        <v>80</v>
      </c>
      <c r="J36" s="27">
        <f>+COUNTIFS(B37,"年")+COUNTIFS(H37,"年")</f>
        <v>0</v>
      </c>
      <c r="K36" s="12" t="s">
        <v>22</v>
      </c>
      <c r="L36" s="32">
        <f>+COUNTIFS(B38:H38,"夏")+COUNTIFS(B38:H38,"年")+COUNTIFS(B38:H38,"中")</f>
        <v>0</v>
      </c>
      <c r="M36" s="38" t="str">
        <f>IF(J35=0,"",IF(J38&gt;=J35,"○","×"))</f>
        <v>×</v>
      </c>
      <c r="P36" s="51"/>
      <c r="Q36" s="51"/>
      <c r="R36" s="72">
        <f>7-COUNTIF(B33:H33,"完")</f>
        <v>7</v>
      </c>
      <c r="S36" s="16">
        <f>IF(S35="","",1)</f>
        <v>1</v>
      </c>
      <c r="T36" s="73"/>
      <c r="U36" s="53"/>
      <c r="V36" s="53"/>
      <c r="W36" s="53"/>
      <c r="X36" s="74"/>
      <c r="Y36" s="16">
        <f>IF(Y35="","",1)</f>
        <v>1</v>
      </c>
      <c r="Z36">
        <f>COUNT(S36:Y36)</f>
        <v>2</v>
      </c>
    </row>
    <row r="37" spans="1:26" ht="21">
      <c r="A37" s="7" t="s">
        <v>27</v>
      </c>
      <c r="B37" s="10"/>
      <c r="C37" s="11"/>
      <c r="D37" s="11"/>
      <c r="E37" s="11"/>
      <c r="F37" s="11"/>
      <c r="G37" s="11"/>
      <c r="H37" s="11"/>
      <c r="I37" s="21" t="s">
        <v>81</v>
      </c>
      <c r="J37" s="25">
        <f>+COUNTIFS(B37,"夏")+COUNTIFS(H37,"夏")</f>
        <v>0</v>
      </c>
      <c r="K37" s="12" t="s">
        <v>25</v>
      </c>
      <c r="L37" s="33">
        <f>COUNT(B36:H36)-L36</f>
        <v>7</v>
      </c>
      <c r="M37" s="35" t="s">
        <v>30</v>
      </c>
      <c r="P37" s="51"/>
      <c r="Q37" s="40" t="s">
        <v>64</v>
      </c>
      <c r="R37" s="54" t="s">
        <v>63</v>
      </c>
    </row>
    <row r="38" spans="1:26" ht="21.75" thickBot="1">
      <c r="A38" s="13" t="s">
        <v>29</v>
      </c>
      <c r="B38" s="22"/>
      <c r="C38" s="23"/>
      <c r="D38" s="23"/>
      <c r="E38" s="23"/>
      <c r="F38" s="23"/>
      <c r="G38" s="23"/>
      <c r="H38" s="23"/>
      <c r="I38" s="42" t="s">
        <v>56</v>
      </c>
      <c r="J38" s="70">
        <f>COUNTIF(B37:H37,"休")</f>
        <v>0</v>
      </c>
      <c r="K38" s="43" t="s">
        <v>57</v>
      </c>
      <c r="L38" s="71">
        <f>COUNTIF(B38:H38,"休")</f>
        <v>0</v>
      </c>
      <c r="M38" s="36" t="str">
        <f>IF(J35=0,"",IF(L38&gt;=J35,"○",IF(L38&gt;=Q38,"○","×")))</f>
        <v>×</v>
      </c>
      <c r="P38" s="51"/>
      <c r="Q38" s="84">
        <f>J35-R38</f>
        <v>2</v>
      </c>
      <c r="R38" s="79">
        <f>COUNTIF(B35:H35,"緊急指示")</f>
        <v>0</v>
      </c>
    </row>
    <row r="39" spans="1:26" ht="19.5" thickBot="1">
      <c r="P39" s="51"/>
      <c r="Q39" s="51"/>
    </row>
    <row r="40" spans="1:26">
      <c r="A40" s="113"/>
      <c r="B40" s="64" t="str">
        <f t="shared" ref="B40:H40" si="28">IF(B43&gt;$P$16,"完","")</f>
        <v/>
      </c>
      <c r="C40" s="57" t="str">
        <f t="shared" si="28"/>
        <v/>
      </c>
      <c r="D40" s="57" t="str">
        <f t="shared" si="28"/>
        <v/>
      </c>
      <c r="E40" s="57" t="str">
        <f t="shared" si="28"/>
        <v/>
      </c>
      <c r="F40" s="57" t="str">
        <f t="shared" si="28"/>
        <v/>
      </c>
      <c r="G40" s="57" t="str">
        <f t="shared" si="28"/>
        <v/>
      </c>
      <c r="H40" s="58" t="str">
        <f t="shared" si="28"/>
        <v/>
      </c>
      <c r="I40" s="109" t="s">
        <v>5</v>
      </c>
      <c r="J40" s="110"/>
      <c r="K40" s="100" t="s">
        <v>11</v>
      </c>
      <c r="L40" s="101"/>
      <c r="M40" s="97" t="s">
        <v>26</v>
      </c>
      <c r="P40" s="51"/>
      <c r="Q40" s="51"/>
    </row>
    <row r="41" spans="1:26" ht="19.5" thickBot="1">
      <c r="A41" s="114"/>
      <c r="B41" s="67" t="s">
        <v>42</v>
      </c>
      <c r="C41" s="68" t="s">
        <v>43</v>
      </c>
      <c r="D41" s="68" t="s">
        <v>44</v>
      </c>
      <c r="E41" s="68" t="s">
        <v>45</v>
      </c>
      <c r="F41" s="68" t="s">
        <v>46</v>
      </c>
      <c r="G41" s="68" t="s">
        <v>47</v>
      </c>
      <c r="H41" s="68" t="s">
        <v>48</v>
      </c>
      <c r="I41" s="111"/>
      <c r="J41" s="112"/>
      <c r="K41" s="102"/>
      <c r="L41" s="103"/>
      <c r="M41" s="98"/>
      <c r="P41" s="51"/>
      <c r="Q41" s="51"/>
      <c r="S41" s="16">
        <v>7</v>
      </c>
      <c r="T41" s="16">
        <v>6</v>
      </c>
      <c r="U41" s="16">
        <v>5</v>
      </c>
      <c r="V41" s="16">
        <v>4</v>
      </c>
      <c r="W41" s="16">
        <v>3</v>
      </c>
      <c r="X41" s="16">
        <v>2</v>
      </c>
      <c r="Y41" s="16">
        <v>1</v>
      </c>
    </row>
    <row r="42" spans="1:26" ht="21">
      <c r="A42" s="7" t="s">
        <v>59</v>
      </c>
      <c r="B42" s="75"/>
      <c r="C42" s="76"/>
      <c r="D42" s="76"/>
      <c r="E42" s="76"/>
      <c r="F42" s="76"/>
      <c r="G42" s="76"/>
      <c r="H42" s="76"/>
      <c r="I42" s="41" t="s">
        <v>82</v>
      </c>
      <c r="J42" s="25">
        <f>Z43-J43-J44</f>
        <v>2</v>
      </c>
      <c r="K42" s="12" t="s">
        <v>19</v>
      </c>
      <c r="L42" s="32">
        <f>(COUNTIF(B45:H45,"休"))</f>
        <v>0</v>
      </c>
      <c r="M42" s="37" t="s">
        <v>28</v>
      </c>
      <c r="P42" s="51"/>
      <c r="Q42" s="51"/>
      <c r="R42" s="16" t="s">
        <v>50</v>
      </c>
      <c r="S42" s="69">
        <f>IF(B40="",B43,"")</f>
        <v>45900</v>
      </c>
      <c r="T42" s="69">
        <f t="shared" ref="T42" si="29">IF(C40="",C43,"")</f>
        <v>45901</v>
      </c>
      <c r="U42" s="69">
        <f t="shared" ref="U42" si="30">IF(D40="",D43,"")</f>
        <v>45902</v>
      </c>
      <c r="V42" s="69">
        <f t="shared" ref="V42" si="31">IF(E40="",E43,"")</f>
        <v>45903</v>
      </c>
      <c r="W42" s="69">
        <f t="shared" ref="W42" si="32">IF(F40="",F43,"")</f>
        <v>45904</v>
      </c>
      <c r="X42" s="69">
        <f t="shared" ref="X42" si="33">IF(G40="",G43,"")</f>
        <v>45905</v>
      </c>
      <c r="Y42" s="69">
        <f t="shared" ref="Y42" si="34">IF(H40="",H43,"")</f>
        <v>45906</v>
      </c>
    </row>
    <row r="43" spans="1:26" ht="21">
      <c r="A43" s="7" t="s">
        <v>13</v>
      </c>
      <c r="B43" s="59">
        <f>H36+1</f>
        <v>45900</v>
      </c>
      <c r="C43" s="60">
        <f>B43+1</f>
        <v>45901</v>
      </c>
      <c r="D43" s="60">
        <f t="shared" ref="D43:H43" si="35">C43+1</f>
        <v>45902</v>
      </c>
      <c r="E43" s="60">
        <f t="shared" si="35"/>
        <v>45903</v>
      </c>
      <c r="F43" s="60">
        <f t="shared" si="35"/>
        <v>45904</v>
      </c>
      <c r="G43" s="60">
        <f t="shared" si="35"/>
        <v>45905</v>
      </c>
      <c r="H43" s="60">
        <f t="shared" si="35"/>
        <v>45906</v>
      </c>
      <c r="I43" s="41" t="s">
        <v>80</v>
      </c>
      <c r="J43" s="27">
        <f>+COUNTIFS(B44,"年")+COUNTIFS(H44,"年")</f>
        <v>0</v>
      </c>
      <c r="K43" s="12" t="s">
        <v>22</v>
      </c>
      <c r="L43" s="32">
        <f>+COUNTIFS(B45:H45,"夏")+COUNTIFS(B45:H45,"年")+COUNTIFS(B45:H45,"中")</f>
        <v>0</v>
      </c>
      <c r="M43" s="38" t="str">
        <f>IF(J42=0,"",IF(J45&gt;=J42,"○","×"))</f>
        <v>×</v>
      </c>
      <c r="P43" s="51"/>
      <c r="Q43" s="51"/>
      <c r="R43" s="72">
        <f>7-COUNTIF(B40:H40,"完")</f>
        <v>7</v>
      </c>
      <c r="S43" s="16">
        <f>IF(S42="","",1)</f>
        <v>1</v>
      </c>
      <c r="T43" s="73"/>
      <c r="U43" s="53"/>
      <c r="V43" s="53"/>
      <c r="W43" s="53"/>
      <c r="X43" s="74"/>
      <c r="Y43" s="16">
        <f>IF(Y42="","",1)</f>
        <v>1</v>
      </c>
      <c r="Z43">
        <f>COUNT(S43:Y43)</f>
        <v>2</v>
      </c>
    </row>
    <row r="44" spans="1:26" ht="21">
      <c r="A44" s="7" t="s">
        <v>5</v>
      </c>
      <c r="B44" s="10"/>
      <c r="C44" s="11"/>
      <c r="D44" s="11"/>
      <c r="E44" s="11"/>
      <c r="F44" s="11"/>
      <c r="G44" s="11"/>
      <c r="H44" s="11"/>
      <c r="I44" s="21" t="s">
        <v>81</v>
      </c>
      <c r="J44" s="25">
        <f>+COUNTIFS(B44,"夏")+COUNTIFS(H44,"夏")</f>
        <v>0</v>
      </c>
      <c r="K44" s="12" t="s">
        <v>25</v>
      </c>
      <c r="L44" s="33">
        <f>COUNT(B43:H43)-L43</f>
        <v>7</v>
      </c>
      <c r="M44" s="35" t="s">
        <v>30</v>
      </c>
      <c r="P44" s="51"/>
      <c r="Q44" s="40" t="s">
        <v>64</v>
      </c>
      <c r="R44" s="54" t="s">
        <v>63</v>
      </c>
    </row>
    <row r="45" spans="1:26" ht="21.75" thickBot="1">
      <c r="A45" s="13" t="s">
        <v>11</v>
      </c>
      <c r="B45" s="22"/>
      <c r="C45" s="23"/>
      <c r="D45" s="23"/>
      <c r="E45" s="23"/>
      <c r="F45" s="23"/>
      <c r="G45" s="23"/>
      <c r="H45" s="23"/>
      <c r="I45" s="42" t="s">
        <v>56</v>
      </c>
      <c r="J45" s="70">
        <f>COUNTIF(B44:H44,"休")</f>
        <v>0</v>
      </c>
      <c r="K45" s="43" t="s">
        <v>57</v>
      </c>
      <c r="L45" s="71">
        <f>COUNTIF(B45:H45,"休")</f>
        <v>0</v>
      </c>
      <c r="M45" s="36" t="str">
        <f>IF(J42=0,"",IF(L45&gt;=J42,"○",IF(L45&gt;=Q45,"○","×")))</f>
        <v>×</v>
      </c>
      <c r="P45" s="51"/>
      <c r="Q45" s="84">
        <f>J42-R45</f>
        <v>2</v>
      </c>
      <c r="R45" s="79">
        <f>COUNTIF(B42:H42,"緊急指示")</f>
        <v>0</v>
      </c>
    </row>
    <row r="46" spans="1:26" ht="19.5" thickBot="1">
      <c r="P46" s="51"/>
      <c r="Q46" s="51"/>
    </row>
    <row r="47" spans="1:26">
      <c r="A47" s="113"/>
      <c r="B47" s="64" t="str">
        <f t="shared" ref="B47:H47" si="36">IF(B50&gt;$P$16,"完","")</f>
        <v/>
      </c>
      <c r="C47" s="57" t="str">
        <f t="shared" si="36"/>
        <v/>
      </c>
      <c r="D47" s="57" t="str">
        <f t="shared" si="36"/>
        <v/>
      </c>
      <c r="E47" s="57" t="str">
        <f t="shared" si="36"/>
        <v/>
      </c>
      <c r="F47" s="57" t="str">
        <f t="shared" si="36"/>
        <v/>
      </c>
      <c r="G47" s="57" t="str">
        <f t="shared" si="36"/>
        <v/>
      </c>
      <c r="H47" s="58" t="str">
        <f t="shared" si="36"/>
        <v/>
      </c>
      <c r="I47" s="109" t="s">
        <v>5</v>
      </c>
      <c r="J47" s="110"/>
      <c r="K47" s="100" t="s">
        <v>11</v>
      </c>
      <c r="L47" s="101"/>
      <c r="M47" s="97" t="s">
        <v>26</v>
      </c>
      <c r="P47" s="51"/>
      <c r="Q47" s="51"/>
    </row>
    <row r="48" spans="1:26" ht="19.5" thickBot="1">
      <c r="A48" s="114"/>
      <c r="B48" s="67" t="s">
        <v>42</v>
      </c>
      <c r="C48" s="68" t="s">
        <v>43</v>
      </c>
      <c r="D48" s="68" t="s">
        <v>44</v>
      </c>
      <c r="E48" s="68" t="s">
        <v>45</v>
      </c>
      <c r="F48" s="68" t="s">
        <v>46</v>
      </c>
      <c r="G48" s="68" t="s">
        <v>47</v>
      </c>
      <c r="H48" s="68" t="s">
        <v>48</v>
      </c>
      <c r="I48" s="111"/>
      <c r="J48" s="112"/>
      <c r="K48" s="102"/>
      <c r="L48" s="103"/>
      <c r="M48" s="98"/>
      <c r="P48" s="51"/>
      <c r="Q48" s="51"/>
      <c r="S48" s="16">
        <v>7</v>
      </c>
      <c r="T48" s="16">
        <v>6</v>
      </c>
      <c r="U48" s="16">
        <v>5</v>
      </c>
      <c r="V48" s="16">
        <v>4</v>
      </c>
      <c r="W48" s="16">
        <v>3</v>
      </c>
      <c r="X48" s="16">
        <v>2</v>
      </c>
      <c r="Y48" s="16">
        <v>1</v>
      </c>
    </row>
    <row r="49" spans="1:26" ht="21">
      <c r="A49" s="7" t="s">
        <v>59</v>
      </c>
      <c r="B49" s="75"/>
      <c r="C49" s="76"/>
      <c r="D49" s="76"/>
      <c r="E49" s="76"/>
      <c r="F49" s="76"/>
      <c r="G49" s="76"/>
      <c r="H49" s="76"/>
      <c r="I49" s="41" t="s">
        <v>82</v>
      </c>
      <c r="J49" s="25">
        <f>Z50-J50-J51</f>
        <v>2</v>
      </c>
      <c r="K49" s="12" t="s">
        <v>19</v>
      </c>
      <c r="L49" s="32">
        <f>(COUNTIF(B52:H52,"休"))</f>
        <v>0</v>
      </c>
      <c r="M49" s="37" t="s">
        <v>28</v>
      </c>
      <c r="P49" s="51"/>
      <c r="Q49" s="51"/>
      <c r="R49" s="16" t="s">
        <v>50</v>
      </c>
      <c r="S49" s="69">
        <f>IF(B47="",B50,"")</f>
        <v>45907</v>
      </c>
      <c r="T49" s="69">
        <f t="shared" ref="T49" si="37">IF(C47="",C50,"")</f>
        <v>45908</v>
      </c>
      <c r="U49" s="69">
        <f t="shared" ref="U49" si="38">IF(D47="",D50,"")</f>
        <v>45909</v>
      </c>
      <c r="V49" s="69">
        <f t="shared" ref="V49" si="39">IF(E47="",E50,"")</f>
        <v>45910</v>
      </c>
      <c r="W49" s="69">
        <f t="shared" ref="W49" si="40">IF(F47="",F50,"")</f>
        <v>45911</v>
      </c>
      <c r="X49" s="69">
        <f t="shared" ref="X49" si="41">IF(G47="",G50,"")</f>
        <v>45912</v>
      </c>
      <c r="Y49" s="69">
        <f t="shared" ref="Y49" si="42">IF(H47="",H50,"")</f>
        <v>45913</v>
      </c>
    </row>
    <row r="50" spans="1:26" ht="21">
      <c r="A50" s="7" t="s">
        <v>13</v>
      </c>
      <c r="B50" s="59">
        <f>H43+1</f>
        <v>45907</v>
      </c>
      <c r="C50" s="60">
        <f>B50+1</f>
        <v>45908</v>
      </c>
      <c r="D50" s="60">
        <f t="shared" ref="D50:H50" si="43">C50+1</f>
        <v>45909</v>
      </c>
      <c r="E50" s="60">
        <f t="shared" si="43"/>
        <v>45910</v>
      </c>
      <c r="F50" s="60">
        <f t="shared" si="43"/>
        <v>45911</v>
      </c>
      <c r="G50" s="60">
        <f t="shared" si="43"/>
        <v>45912</v>
      </c>
      <c r="H50" s="60">
        <f t="shared" si="43"/>
        <v>45913</v>
      </c>
      <c r="I50" s="41" t="s">
        <v>80</v>
      </c>
      <c r="J50" s="27">
        <f>+COUNTIFS(B51,"年")+COUNTIFS(H51,"年")</f>
        <v>0</v>
      </c>
      <c r="K50" s="12" t="s">
        <v>22</v>
      </c>
      <c r="L50" s="32">
        <f>+COUNTIFS(B52:H52,"夏")+COUNTIFS(B52:H52,"年")+COUNTIFS(B52:H52,"中")</f>
        <v>0</v>
      </c>
      <c r="M50" s="38" t="str">
        <f>IF(J49=0,"",IF(J52&gt;=J49,"○","×"))</f>
        <v>×</v>
      </c>
      <c r="P50" s="51"/>
      <c r="Q50" s="51"/>
      <c r="R50" s="72">
        <f>7-COUNTIF(B47:H47,"完")</f>
        <v>7</v>
      </c>
      <c r="S50" s="16">
        <f>IF(S49="","",1)</f>
        <v>1</v>
      </c>
      <c r="T50" s="73"/>
      <c r="U50" s="53"/>
      <c r="V50" s="53"/>
      <c r="W50" s="53"/>
      <c r="X50" s="74"/>
      <c r="Y50" s="16">
        <f>IF(Y49="","",1)</f>
        <v>1</v>
      </c>
      <c r="Z50">
        <f>COUNT(S50:Y50)</f>
        <v>2</v>
      </c>
    </row>
    <row r="51" spans="1:26" ht="21">
      <c r="A51" s="7" t="s">
        <v>5</v>
      </c>
      <c r="B51" s="10"/>
      <c r="C51" s="11"/>
      <c r="D51" s="11"/>
      <c r="E51" s="11"/>
      <c r="F51" s="11"/>
      <c r="G51" s="11"/>
      <c r="H51" s="11"/>
      <c r="I51" s="21" t="s">
        <v>81</v>
      </c>
      <c r="J51" s="25">
        <f>+COUNTIFS(B51,"夏")+COUNTIFS(H51,"夏")</f>
        <v>0</v>
      </c>
      <c r="K51" s="12" t="s">
        <v>25</v>
      </c>
      <c r="L51" s="33">
        <f>COUNT(B50:H50)-L50</f>
        <v>7</v>
      </c>
      <c r="M51" s="35" t="s">
        <v>30</v>
      </c>
      <c r="P51" s="51"/>
      <c r="Q51" s="40" t="s">
        <v>64</v>
      </c>
      <c r="R51" s="54" t="s">
        <v>63</v>
      </c>
    </row>
    <row r="52" spans="1:26" ht="21.75" thickBot="1">
      <c r="A52" s="13" t="s">
        <v>11</v>
      </c>
      <c r="B52" s="22"/>
      <c r="C52" s="23"/>
      <c r="D52" s="23"/>
      <c r="E52" s="23"/>
      <c r="F52" s="23"/>
      <c r="G52" s="23"/>
      <c r="H52" s="23"/>
      <c r="I52" s="42" t="s">
        <v>56</v>
      </c>
      <c r="J52" s="70">
        <f>COUNTIF(B51:H51,"休")</f>
        <v>0</v>
      </c>
      <c r="K52" s="43" t="s">
        <v>57</v>
      </c>
      <c r="L52" s="71">
        <f>COUNTIF(B52:H52,"休")</f>
        <v>0</v>
      </c>
      <c r="M52" s="36" t="str">
        <f>IF(J49=0,"",IF(L52&gt;=J49,"○",IF(L52&gt;=Q52,"○","×")))</f>
        <v>×</v>
      </c>
      <c r="P52" s="51"/>
      <c r="Q52" s="84">
        <f>J49-R52</f>
        <v>2</v>
      </c>
      <c r="R52" s="79">
        <f>COUNTIF(B49:H49,"緊急指示")</f>
        <v>0</v>
      </c>
    </row>
    <row r="53" spans="1:26" ht="19.5" thickBot="1">
      <c r="P53" s="51"/>
      <c r="Q53" s="51"/>
    </row>
    <row r="54" spans="1:26">
      <c r="A54" s="113"/>
      <c r="B54" s="64" t="str">
        <f t="shared" ref="B54:H54" si="44">IF(B57&gt;$P$16,"完","")</f>
        <v/>
      </c>
      <c r="C54" s="57" t="str">
        <f t="shared" si="44"/>
        <v/>
      </c>
      <c r="D54" s="57" t="str">
        <f t="shared" si="44"/>
        <v/>
      </c>
      <c r="E54" s="57" t="str">
        <f t="shared" si="44"/>
        <v/>
      </c>
      <c r="F54" s="57" t="str">
        <f t="shared" si="44"/>
        <v/>
      </c>
      <c r="G54" s="57" t="str">
        <f t="shared" si="44"/>
        <v/>
      </c>
      <c r="H54" s="58" t="str">
        <f t="shared" si="44"/>
        <v/>
      </c>
      <c r="I54" s="109" t="s">
        <v>5</v>
      </c>
      <c r="J54" s="110"/>
      <c r="K54" s="100" t="s">
        <v>11</v>
      </c>
      <c r="L54" s="101"/>
      <c r="M54" s="97" t="s">
        <v>26</v>
      </c>
      <c r="P54" s="51"/>
      <c r="Q54" s="51"/>
    </row>
    <row r="55" spans="1:26" ht="19.5" thickBot="1">
      <c r="A55" s="114"/>
      <c r="B55" s="67" t="s">
        <v>42</v>
      </c>
      <c r="C55" s="68" t="s">
        <v>43</v>
      </c>
      <c r="D55" s="68" t="s">
        <v>44</v>
      </c>
      <c r="E55" s="68" t="s">
        <v>45</v>
      </c>
      <c r="F55" s="68" t="s">
        <v>46</v>
      </c>
      <c r="G55" s="68" t="s">
        <v>47</v>
      </c>
      <c r="H55" s="68" t="s">
        <v>48</v>
      </c>
      <c r="I55" s="111"/>
      <c r="J55" s="112"/>
      <c r="K55" s="102"/>
      <c r="L55" s="103"/>
      <c r="M55" s="98"/>
      <c r="P55" s="51"/>
      <c r="Q55" s="51"/>
      <c r="S55" s="16">
        <v>7</v>
      </c>
      <c r="T55" s="16">
        <v>6</v>
      </c>
      <c r="U55" s="16">
        <v>5</v>
      </c>
      <c r="V55" s="16">
        <v>4</v>
      </c>
      <c r="W55" s="16">
        <v>3</v>
      </c>
      <c r="X55" s="16">
        <v>2</v>
      </c>
      <c r="Y55" s="16">
        <v>1</v>
      </c>
    </row>
    <row r="56" spans="1:26" ht="21">
      <c r="A56" s="7" t="s">
        <v>59</v>
      </c>
      <c r="B56" s="75"/>
      <c r="C56" s="76"/>
      <c r="D56" s="76"/>
      <c r="E56" s="76"/>
      <c r="F56" s="76"/>
      <c r="G56" s="76"/>
      <c r="H56" s="76"/>
      <c r="I56" s="41" t="s">
        <v>82</v>
      </c>
      <c r="J56" s="25">
        <f>Z57-J57-J58</f>
        <v>2</v>
      </c>
      <c r="K56" s="12" t="s">
        <v>19</v>
      </c>
      <c r="L56" s="32">
        <f>(COUNTIF(B59:H59,"休"))</f>
        <v>0</v>
      </c>
      <c r="M56" s="37" t="s">
        <v>28</v>
      </c>
      <c r="P56" s="51"/>
      <c r="Q56" s="51"/>
      <c r="R56" s="16" t="s">
        <v>50</v>
      </c>
      <c r="S56" s="69">
        <f>IF(B54="",B57,"")</f>
        <v>45914</v>
      </c>
      <c r="T56" s="69">
        <f t="shared" ref="T56" si="45">IF(C54="",C57,"")</f>
        <v>45915</v>
      </c>
      <c r="U56" s="69">
        <f t="shared" ref="U56" si="46">IF(D54="",D57,"")</f>
        <v>45916</v>
      </c>
      <c r="V56" s="69">
        <f t="shared" ref="V56" si="47">IF(E54="",E57,"")</f>
        <v>45917</v>
      </c>
      <c r="W56" s="69">
        <f t="shared" ref="W56" si="48">IF(F54="",F57,"")</f>
        <v>45918</v>
      </c>
      <c r="X56" s="69">
        <f t="shared" ref="X56" si="49">IF(G54="",G57,"")</f>
        <v>45919</v>
      </c>
      <c r="Y56" s="69">
        <f t="shared" ref="Y56" si="50">IF(H54="",H57,"")</f>
        <v>45920</v>
      </c>
    </row>
    <row r="57" spans="1:26" ht="21">
      <c r="A57" s="7" t="s">
        <v>13</v>
      </c>
      <c r="B57" s="59">
        <f>H50+1</f>
        <v>45914</v>
      </c>
      <c r="C57" s="60">
        <f>B57+1</f>
        <v>45915</v>
      </c>
      <c r="D57" s="60">
        <f t="shared" ref="D57:H57" si="51">C57+1</f>
        <v>45916</v>
      </c>
      <c r="E57" s="60">
        <f t="shared" si="51"/>
        <v>45917</v>
      </c>
      <c r="F57" s="60">
        <f t="shared" si="51"/>
        <v>45918</v>
      </c>
      <c r="G57" s="60">
        <f t="shared" si="51"/>
        <v>45919</v>
      </c>
      <c r="H57" s="60">
        <f t="shared" si="51"/>
        <v>45920</v>
      </c>
      <c r="I57" s="41" t="s">
        <v>80</v>
      </c>
      <c r="J57" s="27">
        <f>+COUNTIFS(B58,"年")+COUNTIFS(H58,"年")</f>
        <v>0</v>
      </c>
      <c r="K57" s="12" t="s">
        <v>22</v>
      </c>
      <c r="L57" s="32">
        <f>+COUNTIFS(B59:H59,"夏")+COUNTIFS(B59:H59,"年")+COUNTIFS(B59:H59,"中")</f>
        <v>0</v>
      </c>
      <c r="M57" s="38" t="str">
        <f>IF(J56=0,"",IF(J59&gt;=J56,"○","×"))</f>
        <v>×</v>
      </c>
      <c r="P57" s="51"/>
      <c r="Q57" s="51"/>
      <c r="R57" s="72">
        <f>7-COUNTIF(B54:H54,"完")</f>
        <v>7</v>
      </c>
      <c r="S57" s="16">
        <f>IF(S56="","",1)</f>
        <v>1</v>
      </c>
      <c r="T57" s="73"/>
      <c r="U57" s="53"/>
      <c r="V57" s="53"/>
      <c r="W57" s="53"/>
      <c r="X57" s="74"/>
      <c r="Y57" s="16">
        <f>IF(Y56="","",1)</f>
        <v>1</v>
      </c>
      <c r="Z57">
        <f>COUNT(S57:Y57)</f>
        <v>2</v>
      </c>
    </row>
    <row r="58" spans="1:26" ht="21">
      <c r="A58" s="7" t="s">
        <v>5</v>
      </c>
      <c r="B58" s="10"/>
      <c r="C58" s="11"/>
      <c r="D58" s="11"/>
      <c r="E58" s="11"/>
      <c r="F58" s="11"/>
      <c r="G58" s="11"/>
      <c r="H58" s="11"/>
      <c r="I58" s="21" t="s">
        <v>81</v>
      </c>
      <c r="J58" s="25">
        <f>+COUNTIFS(B58,"夏")+COUNTIFS(H58,"夏")</f>
        <v>0</v>
      </c>
      <c r="K58" s="12" t="s">
        <v>25</v>
      </c>
      <c r="L58" s="33">
        <f>COUNT(B57:H57)-L57</f>
        <v>7</v>
      </c>
      <c r="M58" s="35" t="s">
        <v>30</v>
      </c>
      <c r="P58" s="51"/>
      <c r="Q58" s="40" t="s">
        <v>64</v>
      </c>
      <c r="R58" s="54" t="s">
        <v>63</v>
      </c>
    </row>
    <row r="59" spans="1:26" ht="21.75" thickBot="1">
      <c r="A59" s="13" t="s">
        <v>11</v>
      </c>
      <c r="B59" s="22"/>
      <c r="C59" s="23"/>
      <c r="D59" s="23"/>
      <c r="E59" s="23"/>
      <c r="F59" s="23"/>
      <c r="G59" s="23"/>
      <c r="H59" s="23"/>
      <c r="I59" s="42" t="s">
        <v>56</v>
      </c>
      <c r="J59" s="70">
        <f>COUNTIF(B58:H58,"休")</f>
        <v>0</v>
      </c>
      <c r="K59" s="43" t="s">
        <v>57</v>
      </c>
      <c r="L59" s="71">
        <f>COUNTIF(B59:H59,"休")</f>
        <v>0</v>
      </c>
      <c r="M59" s="36" t="str">
        <f>IF(J56=0,"",IF(L59&gt;=J56,"○",IF(L59&gt;=Q59,"○","×")))</f>
        <v>×</v>
      </c>
      <c r="P59" s="51"/>
      <c r="Q59" s="84">
        <f>J56-R59</f>
        <v>2</v>
      </c>
      <c r="R59" s="79">
        <f>COUNTIF(B56:H56,"緊急指示")</f>
        <v>0</v>
      </c>
    </row>
    <row r="60" spans="1:26" ht="19.5" thickBot="1">
      <c r="P60" s="51"/>
      <c r="Q60" s="51"/>
    </row>
    <row r="61" spans="1:26">
      <c r="A61" s="113"/>
      <c r="B61" s="64" t="str">
        <f t="shared" ref="B61:H61" si="52">IF(B64&gt;$P$16,"完","")</f>
        <v/>
      </c>
      <c r="C61" s="57" t="str">
        <f t="shared" si="52"/>
        <v/>
      </c>
      <c r="D61" s="57" t="str">
        <f t="shared" si="52"/>
        <v/>
      </c>
      <c r="E61" s="57" t="str">
        <f t="shared" si="52"/>
        <v/>
      </c>
      <c r="F61" s="57" t="str">
        <f t="shared" si="52"/>
        <v/>
      </c>
      <c r="G61" s="57" t="str">
        <f t="shared" si="52"/>
        <v/>
      </c>
      <c r="H61" s="58" t="str">
        <f t="shared" si="52"/>
        <v/>
      </c>
      <c r="I61" s="109" t="s">
        <v>5</v>
      </c>
      <c r="J61" s="110"/>
      <c r="K61" s="100" t="s">
        <v>11</v>
      </c>
      <c r="L61" s="101"/>
      <c r="M61" s="97" t="s">
        <v>26</v>
      </c>
      <c r="P61" s="51"/>
      <c r="Q61" s="51"/>
    </row>
    <row r="62" spans="1:26" ht="19.5" thickBot="1">
      <c r="A62" s="114"/>
      <c r="B62" s="67" t="s">
        <v>42</v>
      </c>
      <c r="C62" s="68" t="s">
        <v>43</v>
      </c>
      <c r="D62" s="68" t="s">
        <v>44</v>
      </c>
      <c r="E62" s="68" t="s">
        <v>45</v>
      </c>
      <c r="F62" s="68" t="s">
        <v>46</v>
      </c>
      <c r="G62" s="68" t="s">
        <v>47</v>
      </c>
      <c r="H62" s="68" t="s">
        <v>48</v>
      </c>
      <c r="I62" s="111"/>
      <c r="J62" s="112"/>
      <c r="K62" s="102"/>
      <c r="L62" s="103"/>
      <c r="M62" s="98"/>
      <c r="P62" s="51"/>
      <c r="Q62" s="51"/>
      <c r="S62" s="16">
        <v>7</v>
      </c>
      <c r="T62" s="16">
        <v>6</v>
      </c>
      <c r="U62" s="16">
        <v>5</v>
      </c>
      <c r="V62" s="16">
        <v>4</v>
      </c>
      <c r="W62" s="16">
        <v>3</v>
      </c>
      <c r="X62" s="16">
        <v>2</v>
      </c>
      <c r="Y62" s="16">
        <v>1</v>
      </c>
    </row>
    <row r="63" spans="1:26" ht="21">
      <c r="A63" s="7" t="s">
        <v>59</v>
      </c>
      <c r="B63" s="75"/>
      <c r="C63" s="76"/>
      <c r="D63" s="76"/>
      <c r="E63" s="76"/>
      <c r="F63" s="76"/>
      <c r="G63" s="76"/>
      <c r="H63" s="76"/>
      <c r="I63" s="41" t="s">
        <v>82</v>
      </c>
      <c r="J63" s="25">
        <f>Z64-J64-J65</f>
        <v>2</v>
      </c>
      <c r="K63" s="12" t="s">
        <v>19</v>
      </c>
      <c r="L63" s="32">
        <f>(COUNTIF(B66:H66,"休"))</f>
        <v>0</v>
      </c>
      <c r="M63" s="37" t="s">
        <v>28</v>
      </c>
      <c r="P63" s="51"/>
      <c r="Q63" s="51"/>
      <c r="R63" s="16" t="s">
        <v>50</v>
      </c>
      <c r="S63" s="69">
        <f>IF(B61="",B64,"")</f>
        <v>45921</v>
      </c>
      <c r="T63" s="69">
        <f t="shared" ref="T63" si="53">IF(C61="",C64,"")</f>
        <v>45922</v>
      </c>
      <c r="U63" s="69">
        <f t="shared" ref="U63" si="54">IF(D61="",D64,"")</f>
        <v>45923</v>
      </c>
      <c r="V63" s="69">
        <f t="shared" ref="V63" si="55">IF(E61="",E64,"")</f>
        <v>45924</v>
      </c>
      <c r="W63" s="69">
        <f t="shared" ref="W63" si="56">IF(F61="",F64,"")</f>
        <v>45925</v>
      </c>
      <c r="X63" s="69">
        <f t="shared" ref="X63" si="57">IF(G61="",G64,"")</f>
        <v>45926</v>
      </c>
      <c r="Y63" s="69">
        <f t="shared" ref="Y63" si="58">IF(H61="",H64,"")</f>
        <v>45927</v>
      </c>
    </row>
    <row r="64" spans="1:26" ht="21">
      <c r="A64" s="7" t="s">
        <v>13</v>
      </c>
      <c r="B64" s="59">
        <f>H57+1</f>
        <v>45921</v>
      </c>
      <c r="C64" s="60">
        <f>B64+1</f>
        <v>45922</v>
      </c>
      <c r="D64" s="60">
        <f t="shared" ref="D64:H64" si="59">C64+1</f>
        <v>45923</v>
      </c>
      <c r="E64" s="60">
        <f t="shared" si="59"/>
        <v>45924</v>
      </c>
      <c r="F64" s="60">
        <f t="shared" si="59"/>
        <v>45925</v>
      </c>
      <c r="G64" s="60">
        <f t="shared" si="59"/>
        <v>45926</v>
      </c>
      <c r="H64" s="60">
        <f t="shared" si="59"/>
        <v>45927</v>
      </c>
      <c r="I64" s="41" t="s">
        <v>80</v>
      </c>
      <c r="J64" s="27">
        <f>+COUNTIFS(B65,"年")+COUNTIFS(H65,"年")</f>
        <v>0</v>
      </c>
      <c r="K64" s="12" t="s">
        <v>22</v>
      </c>
      <c r="L64" s="32">
        <f>+COUNTIFS(B66:H66,"夏")+COUNTIFS(B66:H66,"年")+COUNTIFS(B66:H66,"中")</f>
        <v>0</v>
      </c>
      <c r="M64" s="38" t="str">
        <f>IF(J63=0,"",IF(J66&gt;=J63,"○","×"))</f>
        <v>×</v>
      </c>
      <c r="P64" s="51"/>
      <c r="Q64" s="51"/>
      <c r="R64" s="72">
        <f>7-COUNTIF(B61:H61,"完")</f>
        <v>7</v>
      </c>
      <c r="S64" s="16">
        <f>IF(S63="","",1)</f>
        <v>1</v>
      </c>
      <c r="T64" s="73"/>
      <c r="U64" s="53"/>
      <c r="V64" s="53"/>
      <c r="W64" s="53"/>
      <c r="X64" s="74"/>
      <c r="Y64" s="16">
        <f>IF(Y63="","",1)</f>
        <v>1</v>
      </c>
      <c r="Z64">
        <f>COUNT(S64:Y64)</f>
        <v>2</v>
      </c>
    </row>
    <row r="65" spans="1:26" ht="21">
      <c r="A65" s="7" t="s">
        <v>5</v>
      </c>
      <c r="B65" s="10"/>
      <c r="C65" s="11"/>
      <c r="D65" s="11"/>
      <c r="E65" s="11"/>
      <c r="F65" s="11"/>
      <c r="G65" s="11"/>
      <c r="H65" s="11"/>
      <c r="I65" s="21" t="s">
        <v>81</v>
      </c>
      <c r="J65" s="25">
        <f>+COUNTIFS(B65,"夏")+COUNTIFS(H65,"夏")</f>
        <v>0</v>
      </c>
      <c r="K65" s="12" t="s">
        <v>25</v>
      </c>
      <c r="L65" s="33">
        <f>COUNT(B64:H64)-L64</f>
        <v>7</v>
      </c>
      <c r="M65" s="35" t="s">
        <v>30</v>
      </c>
      <c r="P65" s="51"/>
      <c r="Q65" s="40" t="s">
        <v>64</v>
      </c>
      <c r="R65" s="54" t="s">
        <v>63</v>
      </c>
    </row>
    <row r="66" spans="1:26" ht="21.75" thickBot="1">
      <c r="A66" s="13" t="s">
        <v>11</v>
      </c>
      <c r="B66" s="22"/>
      <c r="C66" s="23"/>
      <c r="D66" s="23"/>
      <c r="E66" s="23"/>
      <c r="F66" s="23"/>
      <c r="G66" s="23"/>
      <c r="H66" s="23"/>
      <c r="I66" s="42" t="s">
        <v>56</v>
      </c>
      <c r="J66" s="70">
        <f>COUNTIF(B65:H65,"休")</f>
        <v>0</v>
      </c>
      <c r="K66" s="43" t="s">
        <v>57</v>
      </c>
      <c r="L66" s="71">
        <f>COUNTIF(B66:H66,"休")</f>
        <v>0</v>
      </c>
      <c r="M66" s="36" t="str">
        <f>IF(J63=0,"",IF(L66&gt;=J63,"○",IF(L66&gt;=Q66,"○","×")))</f>
        <v>×</v>
      </c>
      <c r="P66" s="51"/>
      <c r="Q66" s="84">
        <f>J63-R66</f>
        <v>2</v>
      </c>
      <c r="R66" s="79">
        <f>COUNTIF(B63:H63,"緊急指示")</f>
        <v>0</v>
      </c>
    </row>
    <row r="67" spans="1:26" ht="19.5" thickBot="1">
      <c r="P67" s="51"/>
      <c r="Q67" s="51"/>
    </row>
    <row r="68" spans="1:26">
      <c r="A68" s="113"/>
      <c r="B68" s="64" t="str">
        <f t="shared" ref="B68:H68" si="60">IF(B71&gt;$P$16,"完","")</f>
        <v/>
      </c>
      <c r="C68" s="57" t="str">
        <f t="shared" si="60"/>
        <v/>
      </c>
      <c r="D68" s="57" t="str">
        <f t="shared" si="60"/>
        <v/>
      </c>
      <c r="E68" s="57" t="str">
        <f t="shared" si="60"/>
        <v/>
      </c>
      <c r="F68" s="57" t="str">
        <f t="shared" si="60"/>
        <v/>
      </c>
      <c r="G68" s="57" t="str">
        <f t="shared" si="60"/>
        <v/>
      </c>
      <c r="H68" s="58" t="str">
        <f t="shared" si="60"/>
        <v/>
      </c>
      <c r="I68" s="109" t="s">
        <v>5</v>
      </c>
      <c r="J68" s="110"/>
      <c r="K68" s="100" t="s">
        <v>11</v>
      </c>
      <c r="L68" s="101"/>
      <c r="M68" s="97" t="s">
        <v>26</v>
      </c>
      <c r="P68" s="51"/>
      <c r="Q68" s="51"/>
    </row>
    <row r="69" spans="1:26" ht="19.5" thickBot="1">
      <c r="A69" s="114"/>
      <c r="B69" s="67" t="s">
        <v>42</v>
      </c>
      <c r="C69" s="68" t="s">
        <v>43</v>
      </c>
      <c r="D69" s="68" t="s">
        <v>44</v>
      </c>
      <c r="E69" s="68" t="s">
        <v>45</v>
      </c>
      <c r="F69" s="68" t="s">
        <v>46</v>
      </c>
      <c r="G69" s="68" t="s">
        <v>47</v>
      </c>
      <c r="H69" s="68" t="s">
        <v>48</v>
      </c>
      <c r="I69" s="111"/>
      <c r="J69" s="112"/>
      <c r="K69" s="102"/>
      <c r="L69" s="103"/>
      <c r="M69" s="98"/>
      <c r="P69" s="51"/>
      <c r="Q69" s="51"/>
      <c r="S69" s="16">
        <v>7</v>
      </c>
      <c r="T69" s="16">
        <v>6</v>
      </c>
      <c r="U69" s="16">
        <v>5</v>
      </c>
      <c r="V69" s="16">
        <v>4</v>
      </c>
      <c r="W69" s="16">
        <v>3</v>
      </c>
      <c r="X69" s="16">
        <v>2</v>
      </c>
      <c r="Y69" s="16">
        <v>1</v>
      </c>
    </row>
    <row r="70" spans="1:26" ht="21">
      <c r="A70" s="7" t="s">
        <v>59</v>
      </c>
      <c r="B70" s="75"/>
      <c r="C70" s="76"/>
      <c r="D70" s="76"/>
      <c r="E70" s="76"/>
      <c r="F70" s="76"/>
      <c r="G70" s="76"/>
      <c r="H70" s="76"/>
      <c r="I70" s="41" t="s">
        <v>82</v>
      </c>
      <c r="J70" s="25">
        <f>Z71-J71-J72</f>
        <v>2</v>
      </c>
      <c r="K70" s="12" t="s">
        <v>19</v>
      </c>
      <c r="L70" s="32">
        <f>(COUNTIF(B73:H73,"休"))</f>
        <v>0</v>
      </c>
      <c r="M70" s="37" t="s">
        <v>28</v>
      </c>
      <c r="P70" s="51"/>
      <c r="Q70" s="51"/>
      <c r="R70" s="16" t="s">
        <v>50</v>
      </c>
      <c r="S70" s="69">
        <f>IF(B68="",B71,"")</f>
        <v>45928</v>
      </c>
      <c r="T70" s="69">
        <f t="shared" ref="T70" si="61">IF(C68="",C71,"")</f>
        <v>45929</v>
      </c>
      <c r="U70" s="69">
        <f t="shared" ref="U70" si="62">IF(D68="",D71,"")</f>
        <v>45930</v>
      </c>
      <c r="V70" s="69">
        <f t="shared" ref="V70" si="63">IF(E68="",E71,"")</f>
        <v>45931</v>
      </c>
      <c r="W70" s="69">
        <f t="shared" ref="W70" si="64">IF(F68="",F71,"")</f>
        <v>45932</v>
      </c>
      <c r="X70" s="69">
        <f t="shared" ref="X70" si="65">IF(G68="",G71,"")</f>
        <v>45933</v>
      </c>
      <c r="Y70" s="69">
        <f t="shared" ref="Y70" si="66">IF(H68="",H71,"")</f>
        <v>45934</v>
      </c>
    </row>
    <row r="71" spans="1:26" ht="21">
      <c r="A71" s="7" t="s">
        <v>13</v>
      </c>
      <c r="B71" s="59">
        <f>H64+1</f>
        <v>45928</v>
      </c>
      <c r="C71" s="60">
        <f>B71+1</f>
        <v>45929</v>
      </c>
      <c r="D71" s="60">
        <f t="shared" ref="D71:H71" si="67">C71+1</f>
        <v>45930</v>
      </c>
      <c r="E71" s="60">
        <f t="shared" si="67"/>
        <v>45931</v>
      </c>
      <c r="F71" s="60">
        <f t="shared" si="67"/>
        <v>45932</v>
      </c>
      <c r="G71" s="60">
        <f t="shared" si="67"/>
        <v>45933</v>
      </c>
      <c r="H71" s="60">
        <f t="shared" si="67"/>
        <v>45934</v>
      </c>
      <c r="I71" s="41" t="s">
        <v>80</v>
      </c>
      <c r="J71" s="27">
        <f>+COUNTIFS(B72,"年")+COUNTIFS(H72,"年")</f>
        <v>0</v>
      </c>
      <c r="K71" s="12" t="s">
        <v>22</v>
      </c>
      <c r="L71" s="32">
        <f>+COUNTIFS(B73:H73,"夏")+COUNTIFS(B73:H73,"年")+COUNTIFS(B73:H73,"中")</f>
        <v>0</v>
      </c>
      <c r="M71" s="38" t="str">
        <f>IF(J70=0,"",IF(J73&gt;=J70,"○","×"))</f>
        <v>×</v>
      </c>
      <c r="P71" s="51"/>
      <c r="Q71" s="51"/>
      <c r="R71" s="72">
        <f>7-COUNTIF(B68:H68,"完")</f>
        <v>7</v>
      </c>
      <c r="S71" s="16">
        <f>IF(S70="","",1)</f>
        <v>1</v>
      </c>
      <c r="T71" s="73"/>
      <c r="U71" s="53"/>
      <c r="V71" s="53"/>
      <c r="W71" s="53"/>
      <c r="X71" s="74"/>
      <c r="Y71" s="16">
        <f>IF(Y70="","",1)</f>
        <v>1</v>
      </c>
      <c r="Z71">
        <f>COUNT(S71:Y71)</f>
        <v>2</v>
      </c>
    </row>
    <row r="72" spans="1:26" ht="21">
      <c r="A72" s="7" t="s">
        <v>5</v>
      </c>
      <c r="B72" s="10"/>
      <c r="C72" s="11"/>
      <c r="D72" s="11"/>
      <c r="E72" s="11"/>
      <c r="F72" s="11"/>
      <c r="G72" s="11"/>
      <c r="H72" s="11"/>
      <c r="I72" s="21" t="s">
        <v>81</v>
      </c>
      <c r="J72" s="25">
        <f>+COUNTIFS(B72,"夏")+COUNTIFS(H72,"夏")</f>
        <v>0</v>
      </c>
      <c r="K72" s="12" t="s">
        <v>25</v>
      </c>
      <c r="L72" s="33">
        <f>COUNT(B71:H71)-L71</f>
        <v>7</v>
      </c>
      <c r="M72" s="35" t="s">
        <v>30</v>
      </c>
      <c r="P72" s="51"/>
      <c r="Q72" s="40" t="s">
        <v>64</v>
      </c>
      <c r="R72" s="54" t="s">
        <v>63</v>
      </c>
    </row>
    <row r="73" spans="1:26" ht="21.75" thickBot="1">
      <c r="A73" s="13" t="s">
        <v>11</v>
      </c>
      <c r="B73" s="22"/>
      <c r="C73" s="23"/>
      <c r="D73" s="23"/>
      <c r="E73" s="23"/>
      <c r="F73" s="23"/>
      <c r="G73" s="23"/>
      <c r="H73" s="23"/>
      <c r="I73" s="42" t="s">
        <v>56</v>
      </c>
      <c r="J73" s="70">
        <f>COUNTIF(B72:H72,"休")</f>
        <v>0</v>
      </c>
      <c r="K73" s="43" t="s">
        <v>57</v>
      </c>
      <c r="L73" s="71">
        <f>COUNTIF(B73:H73,"休")</f>
        <v>0</v>
      </c>
      <c r="M73" s="36" t="str">
        <f>IF(J70=0,"",IF(L73&gt;=J70,"○",IF(L73&gt;=Q73,"○","×")))</f>
        <v>×</v>
      </c>
      <c r="P73" s="51"/>
      <c r="Q73" s="84">
        <f>J70-R73</f>
        <v>2</v>
      </c>
      <c r="R73" s="79">
        <f>COUNTIF(B70:H70,"緊急指示")</f>
        <v>0</v>
      </c>
    </row>
    <row r="74" spans="1:26" ht="19.5" thickBot="1">
      <c r="P74" s="51"/>
      <c r="Q74" s="51"/>
    </row>
    <row r="75" spans="1:26">
      <c r="A75" s="113"/>
      <c r="B75" s="64" t="str">
        <f t="shared" ref="B75:H75" si="68">IF(B78&gt;$P$16,"完","")</f>
        <v/>
      </c>
      <c r="C75" s="57" t="str">
        <f t="shared" si="68"/>
        <v/>
      </c>
      <c r="D75" s="57" t="str">
        <f t="shared" si="68"/>
        <v/>
      </c>
      <c r="E75" s="57" t="str">
        <f t="shared" si="68"/>
        <v/>
      </c>
      <c r="F75" s="57" t="str">
        <f t="shared" si="68"/>
        <v/>
      </c>
      <c r="G75" s="57" t="str">
        <f t="shared" si="68"/>
        <v/>
      </c>
      <c r="H75" s="58" t="str">
        <f t="shared" si="68"/>
        <v/>
      </c>
      <c r="I75" s="109" t="s">
        <v>5</v>
      </c>
      <c r="J75" s="110"/>
      <c r="K75" s="100" t="s">
        <v>11</v>
      </c>
      <c r="L75" s="101"/>
      <c r="M75" s="97" t="s">
        <v>26</v>
      </c>
      <c r="P75" s="51"/>
      <c r="Q75" s="51"/>
    </row>
    <row r="76" spans="1:26" ht="19.5" thickBot="1">
      <c r="A76" s="114"/>
      <c r="B76" s="67" t="s">
        <v>42</v>
      </c>
      <c r="C76" s="68" t="s">
        <v>43</v>
      </c>
      <c r="D76" s="68" t="s">
        <v>44</v>
      </c>
      <c r="E76" s="68" t="s">
        <v>45</v>
      </c>
      <c r="F76" s="68" t="s">
        <v>46</v>
      </c>
      <c r="G76" s="68" t="s">
        <v>47</v>
      </c>
      <c r="H76" s="68" t="s">
        <v>48</v>
      </c>
      <c r="I76" s="111"/>
      <c r="J76" s="112"/>
      <c r="K76" s="102"/>
      <c r="L76" s="103"/>
      <c r="M76" s="98"/>
      <c r="P76" s="51"/>
      <c r="Q76" s="51"/>
      <c r="S76" s="16">
        <v>7</v>
      </c>
      <c r="T76" s="16">
        <v>6</v>
      </c>
      <c r="U76" s="16">
        <v>5</v>
      </c>
      <c r="V76" s="16">
        <v>4</v>
      </c>
      <c r="W76" s="16">
        <v>3</v>
      </c>
      <c r="X76" s="16">
        <v>2</v>
      </c>
      <c r="Y76" s="16">
        <v>1</v>
      </c>
    </row>
    <row r="77" spans="1:26" ht="21">
      <c r="A77" s="7" t="s">
        <v>59</v>
      </c>
      <c r="B77" s="75"/>
      <c r="C77" s="76"/>
      <c r="D77" s="76"/>
      <c r="E77" s="76"/>
      <c r="F77" s="76"/>
      <c r="G77" s="76"/>
      <c r="H77" s="76"/>
      <c r="I77" s="41" t="s">
        <v>82</v>
      </c>
      <c r="J77" s="25">
        <f>Z78-J78-J79</f>
        <v>2</v>
      </c>
      <c r="K77" s="12" t="s">
        <v>19</v>
      </c>
      <c r="L77" s="32">
        <f>(COUNTIF(B80:H80,"休"))</f>
        <v>0</v>
      </c>
      <c r="M77" s="37" t="s">
        <v>28</v>
      </c>
      <c r="P77" s="51"/>
      <c r="Q77" s="51"/>
      <c r="R77" s="16" t="s">
        <v>50</v>
      </c>
      <c r="S77" s="69">
        <f>IF(B75="",B78,"")</f>
        <v>45935</v>
      </c>
      <c r="T77" s="69">
        <f t="shared" ref="T77" si="69">IF(C75="",C78,"")</f>
        <v>45936</v>
      </c>
      <c r="U77" s="69">
        <f t="shared" ref="U77" si="70">IF(D75="",D78,"")</f>
        <v>45937</v>
      </c>
      <c r="V77" s="69">
        <f t="shared" ref="V77" si="71">IF(E75="",E78,"")</f>
        <v>45938</v>
      </c>
      <c r="W77" s="69">
        <f t="shared" ref="W77" si="72">IF(F75="",F78,"")</f>
        <v>45939</v>
      </c>
      <c r="X77" s="69">
        <f t="shared" ref="X77" si="73">IF(G75="",G78,"")</f>
        <v>45940</v>
      </c>
      <c r="Y77" s="69">
        <f t="shared" ref="Y77" si="74">IF(H75="",H78,"")</f>
        <v>45941</v>
      </c>
    </row>
    <row r="78" spans="1:26" ht="21">
      <c r="A78" s="7" t="s">
        <v>13</v>
      </c>
      <c r="B78" s="59">
        <f>H71+1</f>
        <v>45935</v>
      </c>
      <c r="C78" s="60">
        <f>B78+1</f>
        <v>45936</v>
      </c>
      <c r="D78" s="60">
        <f t="shared" ref="D78:H78" si="75">C78+1</f>
        <v>45937</v>
      </c>
      <c r="E78" s="60">
        <f t="shared" si="75"/>
        <v>45938</v>
      </c>
      <c r="F78" s="60">
        <f t="shared" si="75"/>
        <v>45939</v>
      </c>
      <c r="G78" s="60">
        <f t="shared" si="75"/>
        <v>45940</v>
      </c>
      <c r="H78" s="60">
        <f t="shared" si="75"/>
        <v>45941</v>
      </c>
      <c r="I78" s="41" t="s">
        <v>80</v>
      </c>
      <c r="J78" s="27">
        <f>+COUNTIFS(B79,"年")+COUNTIFS(H79,"年")</f>
        <v>0</v>
      </c>
      <c r="K78" s="12" t="s">
        <v>22</v>
      </c>
      <c r="L78" s="32">
        <f>+COUNTIFS(B80:H80,"夏")+COUNTIFS(B80:H80,"年")+COUNTIFS(B80:H80,"中")</f>
        <v>0</v>
      </c>
      <c r="M78" s="38" t="str">
        <f>IF(J77=0,"",IF(J80&gt;=J77,"○","×"))</f>
        <v>×</v>
      </c>
      <c r="P78" s="51"/>
      <c r="Q78" s="51"/>
      <c r="R78" s="72">
        <f>7-COUNTIF(B75:H75,"完")</f>
        <v>7</v>
      </c>
      <c r="S78" s="16">
        <f>IF(S77="","",1)</f>
        <v>1</v>
      </c>
      <c r="T78" s="73"/>
      <c r="U78" s="53"/>
      <c r="V78" s="53"/>
      <c r="W78" s="53"/>
      <c r="X78" s="74"/>
      <c r="Y78" s="16">
        <f>IF(Y77="","",1)</f>
        <v>1</v>
      </c>
      <c r="Z78">
        <f>COUNT(S78:Y78)</f>
        <v>2</v>
      </c>
    </row>
    <row r="79" spans="1:26" ht="21">
      <c r="A79" s="7" t="s">
        <v>5</v>
      </c>
      <c r="B79" s="10"/>
      <c r="C79" s="11"/>
      <c r="D79" s="11"/>
      <c r="E79" s="11"/>
      <c r="F79" s="11"/>
      <c r="G79" s="11"/>
      <c r="H79" s="11"/>
      <c r="I79" s="21" t="s">
        <v>81</v>
      </c>
      <c r="J79" s="25">
        <f>+COUNTIFS(B79,"夏")+COUNTIFS(H79,"夏")</f>
        <v>0</v>
      </c>
      <c r="K79" s="12" t="s">
        <v>25</v>
      </c>
      <c r="L79" s="33">
        <f>COUNT(B78:H78)-L78</f>
        <v>7</v>
      </c>
      <c r="M79" s="35" t="s">
        <v>30</v>
      </c>
      <c r="P79" s="51"/>
      <c r="Q79" s="40" t="s">
        <v>64</v>
      </c>
      <c r="R79" s="54" t="s">
        <v>63</v>
      </c>
    </row>
    <row r="80" spans="1:26" ht="21.75" thickBot="1">
      <c r="A80" s="13" t="s">
        <v>11</v>
      </c>
      <c r="B80" s="22"/>
      <c r="C80" s="23"/>
      <c r="D80" s="23"/>
      <c r="E80" s="23"/>
      <c r="F80" s="23"/>
      <c r="G80" s="23"/>
      <c r="H80" s="23"/>
      <c r="I80" s="42" t="s">
        <v>56</v>
      </c>
      <c r="J80" s="70">
        <f>COUNTIF(B79:H79,"休")</f>
        <v>0</v>
      </c>
      <c r="K80" s="43" t="s">
        <v>57</v>
      </c>
      <c r="L80" s="71">
        <f>COUNTIF(B80:H80,"休")</f>
        <v>0</v>
      </c>
      <c r="M80" s="36" t="str">
        <f>IF(J77=0,"",IF(L80&gt;=J77,"○",IF(L80&gt;=Q80,"○","×")))</f>
        <v>×</v>
      </c>
      <c r="P80" s="51"/>
      <c r="Q80" s="84">
        <f>J77-R80</f>
        <v>2</v>
      </c>
      <c r="R80" s="79">
        <f>COUNTIF(B77:H77,"緊急指示")</f>
        <v>0</v>
      </c>
    </row>
    <row r="81" spans="1:26" ht="19.5" thickBot="1">
      <c r="P81" s="51"/>
      <c r="Q81" s="51"/>
    </row>
    <row r="82" spans="1:26">
      <c r="A82" s="113"/>
      <c r="B82" s="64" t="str">
        <f t="shared" ref="B82:H82" si="76">IF(B85&gt;$P$16,"完","")</f>
        <v/>
      </c>
      <c r="C82" s="57" t="str">
        <f t="shared" si="76"/>
        <v/>
      </c>
      <c r="D82" s="57" t="str">
        <f t="shared" si="76"/>
        <v/>
      </c>
      <c r="E82" s="57" t="str">
        <f t="shared" si="76"/>
        <v/>
      </c>
      <c r="F82" s="57" t="str">
        <f t="shared" si="76"/>
        <v/>
      </c>
      <c r="G82" s="57" t="str">
        <f t="shared" si="76"/>
        <v/>
      </c>
      <c r="H82" s="58" t="str">
        <f t="shared" si="76"/>
        <v/>
      </c>
      <c r="I82" s="109" t="s">
        <v>5</v>
      </c>
      <c r="J82" s="110"/>
      <c r="K82" s="100" t="s">
        <v>11</v>
      </c>
      <c r="L82" s="101"/>
      <c r="M82" s="97" t="s">
        <v>26</v>
      </c>
      <c r="P82" s="51"/>
      <c r="Q82" s="51"/>
    </row>
    <row r="83" spans="1:26" ht="19.5" thickBot="1">
      <c r="A83" s="114"/>
      <c r="B83" s="67" t="s">
        <v>42</v>
      </c>
      <c r="C83" s="68" t="s">
        <v>43</v>
      </c>
      <c r="D83" s="68" t="s">
        <v>44</v>
      </c>
      <c r="E83" s="68" t="s">
        <v>45</v>
      </c>
      <c r="F83" s="68" t="s">
        <v>46</v>
      </c>
      <c r="G83" s="68" t="s">
        <v>47</v>
      </c>
      <c r="H83" s="68" t="s">
        <v>48</v>
      </c>
      <c r="I83" s="111"/>
      <c r="J83" s="112"/>
      <c r="K83" s="102"/>
      <c r="L83" s="103"/>
      <c r="M83" s="98"/>
      <c r="P83" s="51"/>
      <c r="Q83" s="51"/>
      <c r="S83" s="16">
        <v>7</v>
      </c>
      <c r="T83" s="16">
        <v>6</v>
      </c>
      <c r="U83" s="16">
        <v>5</v>
      </c>
      <c r="V83" s="16">
        <v>4</v>
      </c>
      <c r="W83" s="16">
        <v>3</v>
      </c>
      <c r="X83" s="16">
        <v>2</v>
      </c>
      <c r="Y83" s="16">
        <v>1</v>
      </c>
    </row>
    <row r="84" spans="1:26" ht="21">
      <c r="A84" s="7" t="s">
        <v>59</v>
      </c>
      <c r="B84" s="75"/>
      <c r="C84" s="76"/>
      <c r="D84" s="76"/>
      <c r="E84" s="76"/>
      <c r="F84" s="76"/>
      <c r="G84" s="76"/>
      <c r="H84" s="76"/>
      <c r="I84" s="41" t="s">
        <v>82</v>
      </c>
      <c r="J84" s="25">
        <f>Z85-J85-J86</f>
        <v>2</v>
      </c>
      <c r="K84" s="12" t="s">
        <v>19</v>
      </c>
      <c r="L84" s="32">
        <f>(COUNTIF(B87:H87,"休"))</f>
        <v>0</v>
      </c>
      <c r="M84" s="37" t="s">
        <v>28</v>
      </c>
      <c r="P84" s="51"/>
      <c r="Q84" s="51"/>
      <c r="R84" s="16" t="s">
        <v>50</v>
      </c>
      <c r="S84" s="69">
        <f>IF(B82="",B85,"")</f>
        <v>45942</v>
      </c>
      <c r="T84" s="69">
        <f t="shared" ref="T84" si="77">IF(C82="",C85,"")</f>
        <v>45943</v>
      </c>
      <c r="U84" s="69">
        <f t="shared" ref="U84" si="78">IF(D82="",D85,"")</f>
        <v>45944</v>
      </c>
      <c r="V84" s="69">
        <f t="shared" ref="V84" si="79">IF(E82="",E85,"")</f>
        <v>45945</v>
      </c>
      <c r="W84" s="69">
        <f t="shared" ref="W84" si="80">IF(F82="",F85,"")</f>
        <v>45946</v>
      </c>
      <c r="X84" s="69">
        <f t="shared" ref="X84" si="81">IF(G82="",G85,"")</f>
        <v>45947</v>
      </c>
      <c r="Y84" s="69">
        <f t="shared" ref="Y84" si="82">IF(H82="",H85,"")</f>
        <v>45948</v>
      </c>
    </row>
    <row r="85" spans="1:26" ht="21">
      <c r="A85" s="7" t="s">
        <v>13</v>
      </c>
      <c r="B85" s="59">
        <f>H78+1</f>
        <v>45942</v>
      </c>
      <c r="C85" s="60">
        <f>B85+1</f>
        <v>45943</v>
      </c>
      <c r="D85" s="60">
        <f t="shared" ref="D85:H85" si="83">C85+1</f>
        <v>45944</v>
      </c>
      <c r="E85" s="60">
        <f t="shared" si="83"/>
        <v>45945</v>
      </c>
      <c r="F85" s="60">
        <f t="shared" si="83"/>
        <v>45946</v>
      </c>
      <c r="G85" s="60">
        <f t="shared" si="83"/>
        <v>45947</v>
      </c>
      <c r="H85" s="60">
        <f t="shared" si="83"/>
        <v>45948</v>
      </c>
      <c r="I85" s="41" t="s">
        <v>80</v>
      </c>
      <c r="J85" s="27">
        <f>+COUNTIFS(B86,"年")+COUNTIFS(H86,"年")</f>
        <v>0</v>
      </c>
      <c r="K85" s="12" t="s">
        <v>22</v>
      </c>
      <c r="L85" s="32">
        <f>+COUNTIFS(B87:H87,"夏")+COUNTIFS(B87:H87,"年")+COUNTIFS(B87:H87,"中")</f>
        <v>0</v>
      </c>
      <c r="M85" s="38" t="str">
        <f>IF(J84=0,"",IF(J87&gt;=J84,"○","×"))</f>
        <v>×</v>
      </c>
      <c r="P85" s="51"/>
      <c r="Q85" s="51"/>
      <c r="R85" s="72">
        <f>7-COUNTIF(B82:H82,"完")</f>
        <v>7</v>
      </c>
      <c r="S85" s="16">
        <f>IF(S84="","",1)</f>
        <v>1</v>
      </c>
      <c r="T85" s="73"/>
      <c r="U85" s="53"/>
      <c r="V85" s="53"/>
      <c r="W85" s="53"/>
      <c r="X85" s="74"/>
      <c r="Y85" s="16">
        <f>IF(Y84="","",1)</f>
        <v>1</v>
      </c>
      <c r="Z85">
        <f>COUNT(S85:Y85)</f>
        <v>2</v>
      </c>
    </row>
    <row r="86" spans="1:26" ht="21">
      <c r="A86" s="7" t="s">
        <v>5</v>
      </c>
      <c r="B86" s="10"/>
      <c r="C86" s="11"/>
      <c r="D86" s="11"/>
      <c r="E86" s="11"/>
      <c r="F86" s="11"/>
      <c r="G86" s="11"/>
      <c r="H86" s="11"/>
      <c r="I86" s="21" t="s">
        <v>81</v>
      </c>
      <c r="J86" s="25">
        <f>+COUNTIFS(B86,"夏")+COUNTIFS(H86,"夏")</f>
        <v>0</v>
      </c>
      <c r="K86" s="12" t="s">
        <v>25</v>
      </c>
      <c r="L86" s="33">
        <f>COUNT(B85:H85)-L85</f>
        <v>7</v>
      </c>
      <c r="M86" s="35" t="s">
        <v>30</v>
      </c>
      <c r="P86" s="51"/>
      <c r="Q86" s="40" t="s">
        <v>64</v>
      </c>
      <c r="R86" s="54" t="s">
        <v>63</v>
      </c>
    </row>
    <row r="87" spans="1:26" ht="21.75" thickBot="1">
      <c r="A87" s="13" t="s">
        <v>11</v>
      </c>
      <c r="B87" s="22"/>
      <c r="C87" s="23"/>
      <c r="D87" s="23"/>
      <c r="E87" s="23"/>
      <c r="F87" s="23"/>
      <c r="G87" s="23"/>
      <c r="H87" s="23"/>
      <c r="I87" s="42" t="s">
        <v>56</v>
      </c>
      <c r="J87" s="70">
        <f>COUNTIF(B86:H86,"休")</f>
        <v>0</v>
      </c>
      <c r="K87" s="43" t="s">
        <v>57</v>
      </c>
      <c r="L87" s="71">
        <f>COUNTIF(B87:H87,"休")</f>
        <v>0</v>
      </c>
      <c r="M87" s="36" t="str">
        <f>IF(J84=0,"",IF(L87&gt;=J84,"○",IF(L87&gt;=Q87,"○","×")))</f>
        <v>×</v>
      </c>
      <c r="P87" s="51"/>
      <c r="Q87" s="84">
        <f>J84-R87</f>
        <v>2</v>
      </c>
      <c r="R87" s="79">
        <f>COUNTIF(B84:H84,"緊急指示")</f>
        <v>0</v>
      </c>
    </row>
    <row r="88" spans="1:26" ht="19.5" thickBot="1">
      <c r="P88" s="51"/>
      <c r="Q88" s="51"/>
    </row>
    <row r="89" spans="1:26">
      <c r="A89" s="113"/>
      <c r="B89" s="64" t="str">
        <f t="shared" ref="B89:H89" si="84">IF(B92&gt;$P$16,"完","")</f>
        <v/>
      </c>
      <c r="C89" s="57" t="str">
        <f t="shared" si="84"/>
        <v/>
      </c>
      <c r="D89" s="57" t="str">
        <f t="shared" si="84"/>
        <v/>
      </c>
      <c r="E89" s="57" t="str">
        <f t="shared" si="84"/>
        <v/>
      </c>
      <c r="F89" s="57" t="str">
        <f t="shared" si="84"/>
        <v/>
      </c>
      <c r="G89" s="57" t="str">
        <f t="shared" si="84"/>
        <v/>
      </c>
      <c r="H89" s="58" t="str">
        <f t="shared" si="84"/>
        <v/>
      </c>
      <c r="I89" s="109" t="s">
        <v>5</v>
      </c>
      <c r="J89" s="110"/>
      <c r="K89" s="100" t="s">
        <v>11</v>
      </c>
      <c r="L89" s="101"/>
      <c r="M89" s="97" t="s">
        <v>26</v>
      </c>
      <c r="P89" s="51"/>
      <c r="Q89" s="51"/>
    </row>
    <row r="90" spans="1:26" ht="19.5" thickBot="1">
      <c r="A90" s="114"/>
      <c r="B90" s="67" t="s">
        <v>42</v>
      </c>
      <c r="C90" s="68" t="s">
        <v>43</v>
      </c>
      <c r="D90" s="68" t="s">
        <v>44</v>
      </c>
      <c r="E90" s="68" t="s">
        <v>45</v>
      </c>
      <c r="F90" s="68" t="s">
        <v>46</v>
      </c>
      <c r="G90" s="68" t="s">
        <v>47</v>
      </c>
      <c r="H90" s="68" t="s">
        <v>48</v>
      </c>
      <c r="I90" s="111"/>
      <c r="J90" s="112"/>
      <c r="K90" s="102"/>
      <c r="L90" s="103"/>
      <c r="M90" s="98"/>
      <c r="P90" s="51"/>
      <c r="Q90" s="51"/>
      <c r="S90" s="16">
        <v>7</v>
      </c>
      <c r="T90" s="16">
        <v>6</v>
      </c>
      <c r="U90" s="16">
        <v>5</v>
      </c>
      <c r="V90" s="16">
        <v>4</v>
      </c>
      <c r="W90" s="16">
        <v>3</v>
      </c>
      <c r="X90" s="16">
        <v>2</v>
      </c>
      <c r="Y90" s="16">
        <v>1</v>
      </c>
    </row>
    <row r="91" spans="1:26" ht="21">
      <c r="A91" s="7" t="s">
        <v>59</v>
      </c>
      <c r="B91" s="75"/>
      <c r="C91" s="76"/>
      <c r="D91" s="76"/>
      <c r="E91" s="76"/>
      <c r="F91" s="76"/>
      <c r="G91" s="76"/>
      <c r="H91" s="76"/>
      <c r="I91" s="41" t="s">
        <v>82</v>
      </c>
      <c r="J91" s="25">
        <f>Z92-J92-J93</f>
        <v>2</v>
      </c>
      <c r="K91" s="12" t="s">
        <v>19</v>
      </c>
      <c r="L91" s="32">
        <f>(COUNTIF(B94:H94,"休"))</f>
        <v>0</v>
      </c>
      <c r="M91" s="37" t="s">
        <v>28</v>
      </c>
      <c r="P91" s="51"/>
      <c r="Q91" s="51"/>
      <c r="R91" s="16" t="s">
        <v>50</v>
      </c>
      <c r="S91" s="69">
        <f>IF(B89="",B92,"")</f>
        <v>45949</v>
      </c>
      <c r="T91" s="69">
        <f t="shared" ref="T91" si="85">IF(C89="",C92,"")</f>
        <v>45950</v>
      </c>
      <c r="U91" s="69">
        <f t="shared" ref="U91" si="86">IF(D89="",D92,"")</f>
        <v>45951</v>
      </c>
      <c r="V91" s="69">
        <f t="shared" ref="V91" si="87">IF(E89="",E92,"")</f>
        <v>45952</v>
      </c>
      <c r="W91" s="69">
        <f t="shared" ref="W91" si="88">IF(F89="",F92,"")</f>
        <v>45953</v>
      </c>
      <c r="X91" s="69">
        <f t="shared" ref="X91" si="89">IF(G89="",G92,"")</f>
        <v>45954</v>
      </c>
      <c r="Y91" s="69">
        <f t="shared" ref="Y91" si="90">IF(H89="",H92,"")</f>
        <v>45955</v>
      </c>
    </row>
    <row r="92" spans="1:26" ht="21">
      <c r="A92" s="7" t="s">
        <v>13</v>
      </c>
      <c r="B92" s="59">
        <f>H85+1</f>
        <v>45949</v>
      </c>
      <c r="C92" s="60">
        <f>B92+1</f>
        <v>45950</v>
      </c>
      <c r="D92" s="60">
        <f t="shared" ref="D92:H92" si="91">C92+1</f>
        <v>45951</v>
      </c>
      <c r="E92" s="60">
        <f t="shared" si="91"/>
        <v>45952</v>
      </c>
      <c r="F92" s="60">
        <f t="shared" si="91"/>
        <v>45953</v>
      </c>
      <c r="G92" s="60">
        <f t="shared" si="91"/>
        <v>45954</v>
      </c>
      <c r="H92" s="60">
        <f t="shared" si="91"/>
        <v>45955</v>
      </c>
      <c r="I92" s="41" t="s">
        <v>80</v>
      </c>
      <c r="J92" s="27">
        <f>+COUNTIFS(B93,"年")+COUNTIFS(H93,"年")</f>
        <v>0</v>
      </c>
      <c r="K92" s="12" t="s">
        <v>22</v>
      </c>
      <c r="L92" s="32">
        <f>+COUNTIFS(B94:H94,"夏")+COUNTIFS(B94:H94,"年")+COUNTIFS(B94:H94,"中")</f>
        <v>0</v>
      </c>
      <c r="M92" s="38" t="str">
        <f>IF(J91=0,"",IF(J94&gt;=J91,"○","×"))</f>
        <v>×</v>
      </c>
      <c r="P92" s="51"/>
      <c r="Q92" s="51"/>
      <c r="R92" s="72">
        <f>7-COUNTIF(B89:H89,"完")</f>
        <v>7</v>
      </c>
      <c r="S92" s="16">
        <f>IF(S91="","",1)</f>
        <v>1</v>
      </c>
      <c r="T92" s="73"/>
      <c r="U92" s="53"/>
      <c r="V92" s="53"/>
      <c r="W92" s="53"/>
      <c r="X92" s="74"/>
      <c r="Y92" s="16">
        <f>IF(Y91="","",1)</f>
        <v>1</v>
      </c>
      <c r="Z92">
        <f>COUNT(S92:Y92)</f>
        <v>2</v>
      </c>
    </row>
    <row r="93" spans="1:26" ht="21">
      <c r="A93" s="7" t="s">
        <v>5</v>
      </c>
      <c r="B93" s="10"/>
      <c r="C93" s="11"/>
      <c r="D93" s="11"/>
      <c r="E93" s="11"/>
      <c r="F93" s="11"/>
      <c r="G93" s="11"/>
      <c r="H93" s="11"/>
      <c r="I93" s="21" t="s">
        <v>81</v>
      </c>
      <c r="J93" s="25">
        <f>+COUNTIFS(B93,"夏")+COUNTIFS(H93,"夏")</f>
        <v>0</v>
      </c>
      <c r="K93" s="12" t="s">
        <v>25</v>
      </c>
      <c r="L93" s="33">
        <f>COUNT(B92:H92)-L92</f>
        <v>7</v>
      </c>
      <c r="M93" s="35" t="s">
        <v>30</v>
      </c>
      <c r="P93" s="51"/>
      <c r="Q93" s="40" t="s">
        <v>64</v>
      </c>
      <c r="R93" s="54" t="s">
        <v>63</v>
      </c>
    </row>
    <row r="94" spans="1:26" ht="21.75" thickBot="1">
      <c r="A94" s="13" t="s">
        <v>11</v>
      </c>
      <c r="B94" s="22"/>
      <c r="C94" s="23"/>
      <c r="D94" s="23"/>
      <c r="E94" s="23"/>
      <c r="F94" s="23"/>
      <c r="G94" s="23"/>
      <c r="H94" s="23"/>
      <c r="I94" s="42" t="s">
        <v>56</v>
      </c>
      <c r="J94" s="70">
        <f>COUNTIF(B93:H93,"休")</f>
        <v>0</v>
      </c>
      <c r="K94" s="43" t="s">
        <v>57</v>
      </c>
      <c r="L94" s="71">
        <f>COUNTIF(B94:H94,"休")</f>
        <v>0</v>
      </c>
      <c r="M94" s="36" t="str">
        <f>IF(J91=0,"",IF(L94&gt;=J91,"○",IF(L94&gt;=Q94,"○","×")))</f>
        <v>×</v>
      </c>
      <c r="P94" s="51"/>
      <c r="Q94" s="84">
        <f>J91-R94</f>
        <v>2</v>
      </c>
      <c r="R94" s="79">
        <f>COUNTIF(B91:H91,"緊急指示")</f>
        <v>0</v>
      </c>
    </row>
    <row r="95" spans="1:26" ht="19.5" thickBot="1">
      <c r="P95" s="51"/>
      <c r="Q95" s="51"/>
    </row>
    <row r="96" spans="1:26">
      <c r="A96" s="113"/>
      <c r="B96" s="64" t="str">
        <f t="shared" ref="B96:H96" si="92">IF(B99&gt;$P$16,"完","")</f>
        <v/>
      </c>
      <c r="C96" s="57" t="str">
        <f t="shared" si="92"/>
        <v/>
      </c>
      <c r="D96" s="57" t="str">
        <f t="shared" si="92"/>
        <v/>
      </c>
      <c r="E96" s="57" t="str">
        <f t="shared" si="92"/>
        <v/>
      </c>
      <c r="F96" s="57" t="str">
        <f t="shared" si="92"/>
        <v/>
      </c>
      <c r="G96" s="57" t="str">
        <f t="shared" si="92"/>
        <v/>
      </c>
      <c r="H96" s="58" t="str">
        <f t="shared" si="92"/>
        <v/>
      </c>
      <c r="I96" s="109" t="s">
        <v>5</v>
      </c>
      <c r="J96" s="110"/>
      <c r="K96" s="100" t="s">
        <v>11</v>
      </c>
      <c r="L96" s="101"/>
      <c r="M96" s="97" t="s">
        <v>26</v>
      </c>
      <c r="P96" s="51"/>
      <c r="Q96" s="51"/>
    </row>
    <row r="97" spans="1:26" ht="19.5" thickBot="1">
      <c r="A97" s="114"/>
      <c r="B97" s="67" t="s">
        <v>42</v>
      </c>
      <c r="C97" s="68" t="s">
        <v>43</v>
      </c>
      <c r="D97" s="68" t="s">
        <v>44</v>
      </c>
      <c r="E97" s="68" t="s">
        <v>45</v>
      </c>
      <c r="F97" s="68" t="s">
        <v>46</v>
      </c>
      <c r="G97" s="68" t="s">
        <v>47</v>
      </c>
      <c r="H97" s="68" t="s">
        <v>48</v>
      </c>
      <c r="I97" s="111"/>
      <c r="J97" s="112"/>
      <c r="K97" s="102"/>
      <c r="L97" s="103"/>
      <c r="M97" s="98"/>
      <c r="P97" s="51"/>
      <c r="Q97" s="51"/>
      <c r="S97" s="16">
        <v>7</v>
      </c>
      <c r="T97" s="16">
        <v>6</v>
      </c>
      <c r="U97" s="16">
        <v>5</v>
      </c>
      <c r="V97" s="16">
        <v>4</v>
      </c>
      <c r="W97" s="16">
        <v>3</v>
      </c>
      <c r="X97" s="16">
        <v>2</v>
      </c>
      <c r="Y97" s="16">
        <v>1</v>
      </c>
    </row>
    <row r="98" spans="1:26" ht="21">
      <c r="A98" s="7" t="s">
        <v>59</v>
      </c>
      <c r="B98" s="75"/>
      <c r="C98" s="76"/>
      <c r="D98" s="76"/>
      <c r="E98" s="76"/>
      <c r="F98" s="76"/>
      <c r="G98" s="76"/>
      <c r="H98" s="76"/>
      <c r="I98" s="41" t="s">
        <v>82</v>
      </c>
      <c r="J98" s="25">
        <f>Z99-J99-J100</f>
        <v>2</v>
      </c>
      <c r="K98" s="12" t="s">
        <v>19</v>
      </c>
      <c r="L98" s="32">
        <f>(COUNTIF(B101:H101,"休"))</f>
        <v>0</v>
      </c>
      <c r="M98" s="37" t="s">
        <v>28</v>
      </c>
      <c r="P98" s="51"/>
      <c r="Q98" s="51"/>
      <c r="R98" s="16" t="s">
        <v>50</v>
      </c>
      <c r="S98" s="69">
        <f>IF(B96="",B99,"")</f>
        <v>45956</v>
      </c>
      <c r="T98" s="69">
        <f t="shared" ref="T98" si="93">IF(C96="",C99,"")</f>
        <v>45957</v>
      </c>
      <c r="U98" s="69">
        <f t="shared" ref="U98" si="94">IF(D96="",D99,"")</f>
        <v>45958</v>
      </c>
      <c r="V98" s="69">
        <f t="shared" ref="V98" si="95">IF(E96="",E99,"")</f>
        <v>45959</v>
      </c>
      <c r="W98" s="69">
        <f t="shared" ref="W98" si="96">IF(F96="",F99,"")</f>
        <v>45960</v>
      </c>
      <c r="X98" s="69">
        <f t="shared" ref="X98" si="97">IF(G96="",G99,"")</f>
        <v>45961</v>
      </c>
      <c r="Y98" s="69">
        <f t="shared" ref="Y98" si="98">IF(H96="",H99,"")</f>
        <v>45962</v>
      </c>
    </row>
    <row r="99" spans="1:26" ht="21">
      <c r="A99" s="7" t="s">
        <v>13</v>
      </c>
      <c r="B99" s="59">
        <f>H92+1</f>
        <v>45956</v>
      </c>
      <c r="C99" s="60">
        <f>B99+1</f>
        <v>45957</v>
      </c>
      <c r="D99" s="60">
        <f t="shared" ref="D99:H99" si="99">C99+1</f>
        <v>45958</v>
      </c>
      <c r="E99" s="60">
        <f t="shared" si="99"/>
        <v>45959</v>
      </c>
      <c r="F99" s="60">
        <f t="shared" si="99"/>
        <v>45960</v>
      </c>
      <c r="G99" s="60">
        <f t="shared" si="99"/>
        <v>45961</v>
      </c>
      <c r="H99" s="60">
        <f t="shared" si="99"/>
        <v>45962</v>
      </c>
      <c r="I99" s="41" t="s">
        <v>80</v>
      </c>
      <c r="J99" s="27">
        <f>+COUNTIFS(B100,"年")+COUNTIFS(H100,"年")</f>
        <v>0</v>
      </c>
      <c r="K99" s="12" t="s">
        <v>22</v>
      </c>
      <c r="L99" s="32">
        <f>+COUNTIFS(B101:H101,"夏")+COUNTIFS(B101:H101,"年")+COUNTIFS(B101:H101,"中")</f>
        <v>0</v>
      </c>
      <c r="M99" s="38" t="str">
        <f>IF(J98=0,"",IF(J101&gt;=J98,"○","×"))</f>
        <v>×</v>
      </c>
      <c r="P99" s="51"/>
      <c r="Q99" s="51"/>
      <c r="R99" s="72">
        <f>7-COUNTIF(B96:H96,"完")</f>
        <v>7</v>
      </c>
      <c r="S99" s="16">
        <f>IF(S98="","",1)</f>
        <v>1</v>
      </c>
      <c r="T99" s="73"/>
      <c r="U99" s="53"/>
      <c r="V99" s="53"/>
      <c r="W99" s="53"/>
      <c r="X99" s="74"/>
      <c r="Y99" s="16">
        <f>IF(Y98="","",1)</f>
        <v>1</v>
      </c>
      <c r="Z99">
        <f>COUNT(S99:Y99)</f>
        <v>2</v>
      </c>
    </row>
    <row r="100" spans="1:26" ht="21">
      <c r="A100" s="7" t="s">
        <v>5</v>
      </c>
      <c r="B100" s="10"/>
      <c r="C100" s="11"/>
      <c r="D100" s="11"/>
      <c r="E100" s="11"/>
      <c r="F100" s="11"/>
      <c r="G100" s="11"/>
      <c r="H100" s="11"/>
      <c r="I100" s="21" t="s">
        <v>81</v>
      </c>
      <c r="J100" s="25">
        <f>+COUNTIFS(B100,"夏")+COUNTIFS(H100,"夏")</f>
        <v>0</v>
      </c>
      <c r="K100" s="12" t="s">
        <v>25</v>
      </c>
      <c r="L100" s="33">
        <f>COUNT(B99:H99)-L99</f>
        <v>7</v>
      </c>
      <c r="M100" s="35" t="s">
        <v>30</v>
      </c>
      <c r="P100" s="51"/>
      <c r="Q100" s="40" t="s">
        <v>64</v>
      </c>
      <c r="R100" s="54" t="s">
        <v>63</v>
      </c>
    </row>
    <row r="101" spans="1:26" ht="21.75" thickBot="1">
      <c r="A101" s="13" t="s">
        <v>11</v>
      </c>
      <c r="B101" s="22"/>
      <c r="C101" s="23"/>
      <c r="D101" s="23"/>
      <c r="E101" s="23"/>
      <c r="F101" s="23"/>
      <c r="G101" s="23"/>
      <c r="H101" s="23"/>
      <c r="I101" s="42" t="s">
        <v>56</v>
      </c>
      <c r="J101" s="70">
        <f>COUNTIF(B100:H100,"休")</f>
        <v>0</v>
      </c>
      <c r="K101" s="43" t="s">
        <v>57</v>
      </c>
      <c r="L101" s="71">
        <f>COUNTIF(B101:H101,"休")</f>
        <v>0</v>
      </c>
      <c r="M101" s="36" t="str">
        <f>IF(J98=0,"",IF(L101&gt;=J98,"○",IF(L101&gt;=Q101,"○","×")))</f>
        <v>×</v>
      </c>
      <c r="P101" s="51"/>
      <c r="Q101" s="84">
        <f>J98-R101</f>
        <v>2</v>
      </c>
      <c r="R101" s="79">
        <f>COUNTIF(B98:H98,"緊急指示")</f>
        <v>0</v>
      </c>
    </row>
    <row r="102" spans="1:26" ht="19.5" thickBot="1">
      <c r="P102" s="51"/>
      <c r="Q102" s="51"/>
    </row>
    <row r="103" spans="1:26">
      <c r="A103" s="113"/>
      <c r="B103" s="64" t="str">
        <f t="shared" ref="B103:H103" si="100">IF(B106&gt;$P$16,"完","")</f>
        <v/>
      </c>
      <c r="C103" s="57" t="str">
        <f t="shared" si="100"/>
        <v/>
      </c>
      <c r="D103" s="57" t="str">
        <f t="shared" si="100"/>
        <v/>
      </c>
      <c r="E103" s="57" t="str">
        <f t="shared" si="100"/>
        <v/>
      </c>
      <c r="F103" s="57" t="str">
        <f t="shared" si="100"/>
        <v/>
      </c>
      <c r="G103" s="57" t="str">
        <f t="shared" si="100"/>
        <v/>
      </c>
      <c r="H103" s="58" t="str">
        <f t="shared" si="100"/>
        <v/>
      </c>
      <c r="I103" s="109" t="s">
        <v>5</v>
      </c>
      <c r="J103" s="110"/>
      <c r="K103" s="100" t="s">
        <v>11</v>
      </c>
      <c r="L103" s="101"/>
      <c r="M103" s="97" t="s">
        <v>26</v>
      </c>
      <c r="P103" s="51"/>
      <c r="Q103" s="51"/>
    </row>
    <row r="104" spans="1:26" ht="19.5" thickBot="1">
      <c r="A104" s="114"/>
      <c r="B104" s="67" t="s">
        <v>42</v>
      </c>
      <c r="C104" s="68" t="s">
        <v>43</v>
      </c>
      <c r="D104" s="68" t="s">
        <v>44</v>
      </c>
      <c r="E104" s="68" t="s">
        <v>45</v>
      </c>
      <c r="F104" s="68" t="s">
        <v>46</v>
      </c>
      <c r="G104" s="68" t="s">
        <v>47</v>
      </c>
      <c r="H104" s="68" t="s">
        <v>48</v>
      </c>
      <c r="I104" s="111"/>
      <c r="J104" s="112"/>
      <c r="K104" s="102"/>
      <c r="L104" s="103"/>
      <c r="M104" s="98"/>
      <c r="P104" s="51"/>
      <c r="Q104" s="51"/>
      <c r="S104" s="16">
        <v>7</v>
      </c>
      <c r="T104" s="16">
        <v>6</v>
      </c>
      <c r="U104" s="16">
        <v>5</v>
      </c>
      <c r="V104" s="16">
        <v>4</v>
      </c>
      <c r="W104" s="16">
        <v>3</v>
      </c>
      <c r="X104" s="16">
        <v>2</v>
      </c>
      <c r="Y104" s="16">
        <v>1</v>
      </c>
    </row>
    <row r="105" spans="1:26" ht="21">
      <c r="A105" s="7" t="s">
        <v>59</v>
      </c>
      <c r="B105" s="75"/>
      <c r="C105" s="76"/>
      <c r="D105" s="76"/>
      <c r="E105" s="76"/>
      <c r="F105" s="76"/>
      <c r="G105" s="76"/>
      <c r="H105" s="76"/>
      <c r="I105" s="41" t="s">
        <v>82</v>
      </c>
      <c r="J105" s="25">
        <f>Z106-J106-J107</f>
        <v>2</v>
      </c>
      <c r="K105" s="12" t="s">
        <v>19</v>
      </c>
      <c r="L105" s="32">
        <f>(COUNTIF(B108:H108,"休"))</f>
        <v>0</v>
      </c>
      <c r="M105" s="37" t="s">
        <v>28</v>
      </c>
      <c r="P105" s="51"/>
      <c r="Q105" s="51"/>
      <c r="R105" s="16" t="s">
        <v>50</v>
      </c>
      <c r="S105" s="69">
        <f>IF(B103="",B106,"")</f>
        <v>45963</v>
      </c>
      <c r="T105" s="69">
        <f t="shared" ref="T105" si="101">IF(C103="",C106,"")</f>
        <v>45964</v>
      </c>
      <c r="U105" s="69">
        <f t="shared" ref="U105" si="102">IF(D103="",D106,"")</f>
        <v>45965</v>
      </c>
      <c r="V105" s="69">
        <f t="shared" ref="V105" si="103">IF(E103="",E106,"")</f>
        <v>45966</v>
      </c>
      <c r="W105" s="69">
        <f t="shared" ref="W105" si="104">IF(F103="",F106,"")</f>
        <v>45967</v>
      </c>
      <c r="X105" s="69">
        <f t="shared" ref="X105" si="105">IF(G103="",G106,"")</f>
        <v>45968</v>
      </c>
      <c r="Y105" s="69">
        <f t="shared" ref="Y105" si="106">IF(H103="",H106,"")</f>
        <v>45969</v>
      </c>
    </row>
    <row r="106" spans="1:26" ht="21">
      <c r="A106" s="7" t="s">
        <v>13</v>
      </c>
      <c r="B106" s="59">
        <f>H99+1</f>
        <v>45963</v>
      </c>
      <c r="C106" s="60">
        <f>B106+1</f>
        <v>45964</v>
      </c>
      <c r="D106" s="60">
        <f t="shared" ref="D106:H106" si="107">C106+1</f>
        <v>45965</v>
      </c>
      <c r="E106" s="60">
        <f t="shared" si="107"/>
        <v>45966</v>
      </c>
      <c r="F106" s="60">
        <f t="shared" si="107"/>
        <v>45967</v>
      </c>
      <c r="G106" s="60">
        <f t="shared" si="107"/>
        <v>45968</v>
      </c>
      <c r="H106" s="60">
        <f t="shared" si="107"/>
        <v>45969</v>
      </c>
      <c r="I106" s="41" t="s">
        <v>80</v>
      </c>
      <c r="J106" s="27">
        <f>+COUNTIFS(B107,"年")+COUNTIFS(H107,"年")</f>
        <v>0</v>
      </c>
      <c r="K106" s="12" t="s">
        <v>22</v>
      </c>
      <c r="L106" s="32">
        <f>+COUNTIFS(B108:H108,"夏")+COUNTIFS(B108:H108,"年")+COUNTIFS(B108:H108,"中")</f>
        <v>0</v>
      </c>
      <c r="M106" s="38" t="str">
        <f>IF(J105=0,"",IF(J108&gt;=J105,"○","×"))</f>
        <v>×</v>
      </c>
      <c r="P106" s="51"/>
      <c r="Q106" s="51"/>
      <c r="R106" s="72">
        <f>7-COUNTIF(B103:H103,"完")</f>
        <v>7</v>
      </c>
      <c r="S106" s="16">
        <f>IF(S105="","",1)</f>
        <v>1</v>
      </c>
      <c r="T106" s="73"/>
      <c r="U106" s="53"/>
      <c r="V106" s="53"/>
      <c r="W106" s="53"/>
      <c r="X106" s="74"/>
      <c r="Y106" s="16">
        <f>IF(Y105="","",1)</f>
        <v>1</v>
      </c>
      <c r="Z106">
        <f>COUNT(S106:Y106)</f>
        <v>2</v>
      </c>
    </row>
    <row r="107" spans="1:26" ht="21">
      <c r="A107" s="7" t="s">
        <v>5</v>
      </c>
      <c r="B107" s="10"/>
      <c r="C107" s="11"/>
      <c r="D107" s="11"/>
      <c r="E107" s="11"/>
      <c r="F107" s="11"/>
      <c r="G107" s="11"/>
      <c r="H107" s="11"/>
      <c r="I107" s="21" t="s">
        <v>81</v>
      </c>
      <c r="J107" s="25">
        <f>+COUNTIFS(B107,"夏")+COUNTIFS(H107,"夏")</f>
        <v>0</v>
      </c>
      <c r="K107" s="12" t="s">
        <v>25</v>
      </c>
      <c r="L107" s="33">
        <f>COUNT(B106:H106)-L106</f>
        <v>7</v>
      </c>
      <c r="M107" s="35" t="s">
        <v>30</v>
      </c>
      <c r="P107" s="51"/>
      <c r="Q107" s="40" t="s">
        <v>64</v>
      </c>
      <c r="R107" s="54" t="s">
        <v>63</v>
      </c>
    </row>
    <row r="108" spans="1:26" ht="21.75" thickBot="1">
      <c r="A108" s="13" t="s">
        <v>11</v>
      </c>
      <c r="B108" s="22"/>
      <c r="C108" s="23"/>
      <c r="D108" s="23"/>
      <c r="E108" s="23"/>
      <c r="F108" s="23"/>
      <c r="G108" s="23"/>
      <c r="H108" s="23"/>
      <c r="I108" s="42" t="s">
        <v>56</v>
      </c>
      <c r="J108" s="70">
        <f>COUNTIF(B107:H107,"休")</f>
        <v>0</v>
      </c>
      <c r="K108" s="43" t="s">
        <v>57</v>
      </c>
      <c r="L108" s="71">
        <f>COUNTIF(B108:H108,"休")</f>
        <v>0</v>
      </c>
      <c r="M108" s="36" t="str">
        <f>IF(J105=0,"",IF(L108&gt;=J105,"○",IF(L108&gt;=Q108,"○","×")))</f>
        <v>×</v>
      </c>
      <c r="P108" s="51"/>
      <c r="Q108" s="84">
        <f>J105-R108</f>
        <v>2</v>
      </c>
      <c r="R108" s="79">
        <f>COUNTIF(B105:H105,"緊急指示")</f>
        <v>0</v>
      </c>
    </row>
    <row r="109" spans="1:26" ht="19.5" thickBot="1">
      <c r="P109" s="51"/>
      <c r="Q109" s="51"/>
    </row>
    <row r="110" spans="1:26">
      <c r="A110" s="113"/>
      <c r="B110" s="64" t="str">
        <f t="shared" ref="B110:H110" si="108">IF(B113&gt;$P$16,"完","")</f>
        <v/>
      </c>
      <c r="C110" s="57" t="str">
        <f t="shared" si="108"/>
        <v/>
      </c>
      <c r="D110" s="57" t="str">
        <f t="shared" si="108"/>
        <v/>
      </c>
      <c r="E110" s="57" t="str">
        <f t="shared" si="108"/>
        <v/>
      </c>
      <c r="F110" s="57" t="str">
        <f t="shared" si="108"/>
        <v/>
      </c>
      <c r="G110" s="57" t="str">
        <f t="shared" si="108"/>
        <v/>
      </c>
      <c r="H110" s="58" t="str">
        <f t="shared" si="108"/>
        <v/>
      </c>
      <c r="I110" s="109" t="s">
        <v>5</v>
      </c>
      <c r="J110" s="110"/>
      <c r="K110" s="100" t="s">
        <v>11</v>
      </c>
      <c r="L110" s="101"/>
      <c r="M110" s="97" t="s">
        <v>26</v>
      </c>
      <c r="P110" s="51"/>
      <c r="Q110" s="51"/>
    </row>
    <row r="111" spans="1:26" ht="19.5" thickBot="1">
      <c r="A111" s="114"/>
      <c r="B111" s="67" t="s">
        <v>42</v>
      </c>
      <c r="C111" s="68" t="s">
        <v>43</v>
      </c>
      <c r="D111" s="68" t="s">
        <v>44</v>
      </c>
      <c r="E111" s="68" t="s">
        <v>45</v>
      </c>
      <c r="F111" s="68" t="s">
        <v>46</v>
      </c>
      <c r="G111" s="68" t="s">
        <v>47</v>
      </c>
      <c r="H111" s="68" t="s">
        <v>48</v>
      </c>
      <c r="I111" s="111"/>
      <c r="J111" s="112"/>
      <c r="K111" s="102"/>
      <c r="L111" s="103"/>
      <c r="M111" s="98"/>
      <c r="P111" s="51"/>
      <c r="Q111" s="51"/>
      <c r="S111" s="16">
        <v>7</v>
      </c>
      <c r="T111" s="16">
        <v>6</v>
      </c>
      <c r="U111" s="16">
        <v>5</v>
      </c>
      <c r="V111" s="16">
        <v>4</v>
      </c>
      <c r="W111" s="16">
        <v>3</v>
      </c>
      <c r="X111" s="16">
        <v>2</v>
      </c>
      <c r="Y111" s="16">
        <v>1</v>
      </c>
    </row>
    <row r="112" spans="1:26" ht="21">
      <c r="A112" s="7" t="s">
        <v>59</v>
      </c>
      <c r="B112" s="75"/>
      <c r="C112" s="76"/>
      <c r="D112" s="76"/>
      <c r="E112" s="76"/>
      <c r="F112" s="76"/>
      <c r="G112" s="76"/>
      <c r="H112" s="76"/>
      <c r="I112" s="41" t="s">
        <v>82</v>
      </c>
      <c r="J112" s="25">
        <f>Z113-J113-J114</f>
        <v>2</v>
      </c>
      <c r="K112" s="12" t="s">
        <v>19</v>
      </c>
      <c r="L112" s="32">
        <f>(COUNTIF(B115:H115,"休"))</f>
        <v>0</v>
      </c>
      <c r="M112" s="37" t="s">
        <v>28</v>
      </c>
      <c r="P112" s="51"/>
      <c r="Q112" s="51"/>
      <c r="R112" s="16" t="s">
        <v>50</v>
      </c>
      <c r="S112" s="69">
        <f>IF(B110="",B113,"")</f>
        <v>45970</v>
      </c>
      <c r="T112" s="69">
        <f t="shared" ref="T112" si="109">IF(C110="",C113,"")</f>
        <v>45971</v>
      </c>
      <c r="U112" s="69">
        <f t="shared" ref="U112" si="110">IF(D110="",D113,"")</f>
        <v>45972</v>
      </c>
      <c r="V112" s="69">
        <f t="shared" ref="V112" si="111">IF(E110="",E113,"")</f>
        <v>45973</v>
      </c>
      <c r="W112" s="69">
        <f t="shared" ref="W112" si="112">IF(F110="",F113,"")</f>
        <v>45974</v>
      </c>
      <c r="X112" s="69">
        <f t="shared" ref="X112" si="113">IF(G110="",G113,"")</f>
        <v>45975</v>
      </c>
      <c r="Y112" s="69">
        <f t="shared" ref="Y112" si="114">IF(H110="",H113,"")</f>
        <v>45976</v>
      </c>
    </row>
    <row r="113" spans="1:26" ht="21">
      <c r="A113" s="7" t="s">
        <v>13</v>
      </c>
      <c r="B113" s="59">
        <f>H106+1</f>
        <v>45970</v>
      </c>
      <c r="C113" s="60">
        <f>B113+1</f>
        <v>45971</v>
      </c>
      <c r="D113" s="60">
        <f t="shared" ref="D113:H113" si="115">C113+1</f>
        <v>45972</v>
      </c>
      <c r="E113" s="60">
        <f t="shared" si="115"/>
        <v>45973</v>
      </c>
      <c r="F113" s="60">
        <f t="shared" si="115"/>
        <v>45974</v>
      </c>
      <c r="G113" s="60">
        <f t="shared" si="115"/>
        <v>45975</v>
      </c>
      <c r="H113" s="60">
        <f t="shared" si="115"/>
        <v>45976</v>
      </c>
      <c r="I113" s="41" t="s">
        <v>80</v>
      </c>
      <c r="J113" s="27">
        <f>+COUNTIFS(B114,"年")+COUNTIFS(H114,"年")</f>
        <v>0</v>
      </c>
      <c r="K113" s="12" t="s">
        <v>22</v>
      </c>
      <c r="L113" s="32">
        <f>+COUNTIFS(B115:H115,"夏")+COUNTIFS(B115:H115,"年")+COUNTIFS(B115:H115,"中")</f>
        <v>0</v>
      </c>
      <c r="M113" s="38" t="str">
        <f>IF(J112=0,"",IF(J115&gt;=J112,"○","×"))</f>
        <v>×</v>
      </c>
      <c r="P113" s="51"/>
      <c r="Q113" s="51"/>
      <c r="R113" s="72">
        <f>7-COUNTIF(B110:H110,"完")</f>
        <v>7</v>
      </c>
      <c r="S113" s="16">
        <f>IF(S112="","",1)</f>
        <v>1</v>
      </c>
      <c r="T113" s="73"/>
      <c r="U113" s="53"/>
      <c r="V113" s="53"/>
      <c r="W113" s="53"/>
      <c r="X113" s="74"/>
      <c r="Y113" s="16">
        <f>IF(Y112="","",1)</f>
        <v>1</v>
      </c>
      <c r="Z113">
        <f>COUNT(S113:Y113)</f>
        <v>2</v>
      </c>
    </row>
    <row r="114" spans="1:26" ht="21">
      <c r="A114" s="7" t="s">
        <v>5</v>
      </c>
      <c r="B114" s="10"/>
      <c r="C114" s="11"/>
      <c r="D114" s="11"/>
      <c r="E114" s="11"/>
      <c r="F114" s="11"/>
      <c r="G114" s="11"/>
      <c r="H114" s="11"/>
      <c r="I114" s="21" t="s">
        <v>81</v>
      </c>
      <c r="J114" s="25">
        <f>+COUNTIFS(B114,"夏")+COUNTIFS(H114,"夏")</f>
        <v>0</v>
      </c>
      <c r="K114" s="12" t="s">
        <v>25</v>
      </c>
      <c r="L114" s="33">
        <f>COUNT(B113:H113)-L113</f>
        <v>7</v>
      </c>
      <c r="M114" s="35" t="s">
        <v>30</v>
      </c>
      <c r="P114" s="51"/>
      <c r="Q114" s="40" t="s">
        <v>64</v>
      </c>
      <c r="R114" s="54" t="s">
        <v>63</v>
      </c>
    </row>
    <row r="115" spans="1:26" ht="21.75" thickBot="1">
      <c r="A115" s="13" t="s">
        <v>11</v>
      </c>
      <c r="B115" s="22"/>
      <c r="C115" s="23"/>
      <c r="D115" s="23"/>
      <c r="E115" s="23"/>
      <c r="F115" s="23"/>
      <c r="G115" s="23"/>
      <c r="H115" s="23"/>
      <c r="I115" s="42" t="s">
        <v>56</v>
      </c>
      <c r="J115" s="70">
        <f>COUNTIF(B114:H114,"休")</f>
        <v>0</v>
      </c>
      <c r="K115" s="43" t="s">
        <v>57</v>
      </c>
      <c r="L115" s="71">
        <f>COUNTIF(B115:H115,"休")</f>
        <v>0</v>
      </c>
      <c r="M115" s="36" t="str">
        <f>IF(J112=0,"",IF(L115&gt;=J112,"○",IF(L115&gt;=Q115,"○","×")))</f>
        <v>×</v>
      </c>
      <c r="P115" s="51"/>
      <c r="Q115" s="84">
        <f>J112-R115</f>
        <v>2</v>
      </c>
      <c r="R115" s="79">
        <f>COUNTIF(B112:H112,"緊急指示")</f>
        <v>0</v>
      </c>
    </row>
    <row r="116" spans="1:26" ht="19.5" thickBot="1">
      <c r="P116" s="51"/>
      <c r="Q116" s="51"/>
    </row>
    <row r="117" spans="1:26">
      <c r="A117" s="113"/>
      <c r="B117" s="64" t="str">
        <f t="shared" ref="B117:H117" si="116">IF(B120&gt;$P$16,"完","")</f>
        <v/>
      </c>
      <c r="C117" s="57" t="str">
        <f t="shared" si="116"/>
        <v/>
      </c>
      <c r="D117" s="57" t="str">
        <f t="shared" si="116"/>
        <v/>
      </c>
      <c r="E117" s="57" t="str">
        <f t="shared" si="116"/>
        <v/>
      </c>
      <c r="F117" s="57" t="str">
        <f t="shared" si="116"/>
        <v/>
      </c>
      <c r="G117" s="57" t="str">
        <f t="shared" si="116"/>
        <v/>
      </c>
      <c r="H117" s="58" t="str">
        <f t="shared" si="116"/>
        <v/>
      </c>
      <c r="I117" s="109" t="s">
        <v>5</v>
      </c>
      <c r="J117" s="110"/>
      <c r="K117" s="100" t="s">
        <v>11</v>
      </c>
      <c r="L117" s="101"/>
      <c r="M117" s="97" t="s">
        <v>26</v>
      </c>
      <c r="P117" s="51"/>
      <c r="Q117" s="51"/>
    </row>
    <row r="118" spans="1:26" ht="19.5" thickBot="1">
      <c r="A118" s="114"/>
      <c r="B118" s="67" t="s">
        <v>42</v>
      </c>
      <c r="C118" s="68" t="s">
        <v>43</v>
      </c>
      <c r="D118" s="68" t="s">
        <v>44</v>
      </c>
      <c r="E118" s="68" t="s">
        <v>45</v>
      </c>
      <c r="F118" s="68" t="s">
        <v>46</v>
      </c>
      <c r="G118" s="68" t="s">
        <v>47</v>
      </c>
      <c r="H118" s="68" t="s">
        <v>48</v>
      </c>
      <c r="I118" s="111"/>
      <c r="J118" s="112"/>
      <c r="K118" s="102"/>
      <c r="L118" s="103"/>
      <c r="M118" s="98"/>
      <c r="P118" s="51"/>
      <c r="Q118" s="51"/>
      <c r="S118" s="16">
        <v>7</v>
      </c>
      <c r="T118" s="16">
        <v>6</v>
      </c>
      <c r="U118" s="16">
        <v>5</v>
      </c>
      <c r="V118" s="16">
        <v>4</v>
      </c>
      <c r="W118" s="16">
        <v>3</v>
      </c>
      <c r="X118" s="16">
        <v>2</v>
      </c>
      <c r="Y118" s="16">
        <v>1</v>
      </c>
    </row>
    <row r="119" spans="1:26" ht="21">
      <c r="A119" s="7" t="s">
        <v>59</v>
      </c>
      <c r="B119" s="75"/>
      <c r="C119" s="76"/>
      <c r="D119" s="76"/>
      <c r="E119" s="76"/>
      <c r="F119" s="76"/>
      <c r="G119" s="76"/>
      <c r="H119" s="76"/>
      <c r="I119" s="41" t="s">
        <v>82</v>
      </c>
      <c r="J119" s="25">
        <f>Z120-J120-J121</f>
        <v>2</v>
      </c>
      <c r="K119" s="12" t="s">
        <v>19</v>
      </c>
      <c r="L119" s="32">
        <f>(COUNTIF(B122:H122,"休"))</f>
        <v>0</v>
      </c>
      <c r="M119" s="37" t="s">
        <v>28</v>
      </c>
      <c r="P119" s="51"/>
      <c r="Q119" s="51"/>
      <c r="R119" s="16" t="s">
        <v>50</v>
      </c>
      <c r="S119" s="69">
        <f>IF(B117="",B120,"")</f>
        <v>45977</v>
      </c>
      <c r="T119" s="69">
        <f t="shared" ref="T119" si="117">IF(C117="",C120,"")</f>
        <v>45978</v>
      </c>
      <c r="U119" s="69">
        <f t="shared" ref="U119" si="118">IF(D117="",D120,"")</f>
        <v>45979</v>
      </c>
      <c r="V119" s="69">
        <f t="shared" ref="V119" si="119">IF(E117="",E120,"")</f>
        <v>45980</v>
      </c>
      <c r="W119" s="69">
        <f t="shared" ref="W119" si="120">IF(F117="",F120,"")</f>
        <v>45981</v>
      </c>
      <c r="X119" s="69">
        <f t="shared" ref="X119" si="121">IF(G117="",G120,"")</f>
        <v>45982</v>
      </c>
      <c r="Y119" s="69">
        <f t="shared" ref="Y119" si="122">IF(H117="",H120,"")</f>
        <v>45983</v>
      </c>
    </row>
    <row r="120" spans="1:26" ht="21">
      <c r="A120" s="7" t="s">
        <v>13</v>
      </c>
      <c r="B120" s="59">
        <f>H113+1</f>
        <v>45977</v>
      </c>
      <c r="C120" s="60">
        <f>B120+1</f>
        <v>45978</v>
      </c>
      <c r="D120" s="60">
        <f t="shared" ref="D120:H120" si="123">C120+1</f>
        <v>45979</v>
      </c>
      <c r="E120" s="60">
        <f t="shared" si="123"/>
        <v>45980</v>
      </c>
      <c r="F120" s="60">
        <f t="shared" si="123"/>
        <v>45981</v>
      </c>
      <c r="G120" s="60">
        <f t="shared" si="123"/>
        <v>45982</v>
      </c>
      <c r="H120" s="60">
        <f t="shared" si="123"/>
        <v>45983</v>
      </c>
      <c r="I120" s="41" t="s">
        <v>80</v>
      </c>
      <c r="J120" s="27">
        <f>+COUNTIFS(B121,"年")+COUNTIFS(H121,"年")</f>
        <v>0</v>
      </c>
      <c r="K120" s="12" t="s">
        <v>22</v>
      </c>
      <c r="L120" s="32">
        <f>+COUNTIFS(B122:H122,"夏")+COUNTIFS(B122:H122,"年")+COUNTIFS(B122:H122,"中")</f>
        <v>0</v>
      </c>
      <c r="M120" s="38" t="str">
        <f>IF(J119=0,"",IF(J122&gt;=J119,"○","×"))</f>
        <v>×</v>
      </c>
      <c r="P120" s="51"/>
      <c r="Q120" s="51"/>
      <c r="R120" s="72">
        <f>7-COUNTIF(B117:H117,"完")</f>
        <v>7</v>
      </c>
      <c r="S120" s="16">
        <f>IF(S119="","",1)</f>
        <v>1</v>
      </c>
      <c r="T120" s="73"/>
      <c r="U120" s="53"/>
      <c r="V120" s="53"/>
      <c r="W120" s="53"/>
      <c r="X120" s="74"/>
      <c r="Y120" s="16">
        <f>IF(Y119="","",1)</f>
        <v>1</v>
      </c>
      <c r="Z120">
        <f>COUNT(S120:Y120)</f>
        <v>2</v>
      </c>
    </row>
    <row r="121" spans="1:26" ht="21">
      <c r="A121" s="7" t="s">
        <v>5</v>
      </c>
      <c r="B121" s="10"/>
      <c r="C121" s="11"/>
      <c r="D121" s="11"/>
      <c r="E121" s="11"/>
      <c r="F121" s="11"/>
      <c r="G121" s="11"/>
      <c r="H121" s="11"/>
      <c r="I121" s="21" t="s">
        <v>81</v>
      </c>
      <c r="J121" s="25">
        <f>+COUNTIFS(B121,"夏")+COUNTIFS(H121,"夏")</f>
        <v>0</v>
      </c>
      <c r="K121" s="12" t="s">
        <v>25</v>
      </c>
      <c r="L121" s="33">
        <f>COUNT(B120:H120)-L120</f>
        <v>7</v>
      </c>
      <c r="M121" s="35" t="s">
        <v>30</v>
      </c>
      <c r="P121" s="51"/>
      <c r="Q121" s="40" t="s">
        <v>64</v>
      </c>
      <c r="R121" s="54" t="s">
        <v>63</v>
      </c>
    </row>
    <row r="122" spans="1:26" ht="21.75" thickBot="1">
      <c r="A122" s="13" t="s">
        <v>11</v>
      </c>
      <c r="B122" s="22"/>
      <c r="C122" s="23"/>
      <c r="D122" s="23"/>
      <c r="E122" s="23"/>
      <c r="F122" s="23"/>
      <c r="G122" s="23"/>
      <c r="H122" s="23"/>
      <c r="I122" s="42" t="s">
        <v>56</v>
      </c>
      <c r="J122" s="70">
        <f>COUNTIF(B121:H121,"休")</f>
        <v>0</v>
      </c>
      <c r="K122" s="43" t="s">
        <v>57</v>
      </c>
      <c r="L122" s="71">
        <f>COUNTIF(B122:H122,"休")</f>
        <v>0</v>
      </c>
      <c r="M122" s="36" t="str">
        <f>IF(J119=0,"",IF(L122&gt;=J119,"○",IF(L122&gt;=Q122,"○","×")))</f>
        <v>×</v>
      </c>
      <c r="P122" s="51"/>
      <c r="Q122" s="84">
        <f>J119-R122</f>
        <v>2</v>
      </c>
      <c r="R122" s="79">
        <f>COUNTIF(B119:H119,"緊急指示")</f>
        <v>0</v>
      </c>
    </row>
    <row r="123" spans="1:26" ht="19.5" thickBot="1">
      <c r="P123" s="51"/>
      <c r="Q123" s="51"/>
    </row>
    <row r="124" spans="1:26">
      <c r="A124" s="113"/>
      <c r="B124" s="64" t="str">
        <f t="shared" ref="B124:H124" si="124">IF(B127&gt;$P$16,"完","")</f>
        <v/>
      </c>
      <c r="C124" s="57" t="str">
        <f t="shared" si="124"/>
        <v/>
      </c>
      <c r="D124" s="57" t="str">
        <f t="shared" si="124"/>
        <v/>
      </c>
      <c r="E124" s="57" t="str">
        <f t="shared" si="124"/>
        <v/>
      </c>
      <c r="F124" s="57" t="str">
        <f t="shared" si="124"/>
        <v/>
      </c>
      <c r="G124" s="57" t="str">
        <f t="shared" si="124"/>
        <v/>
      </c>
      <c r="H124" s="58" t="str">
        <f t="shared" si="124"/>
        <v/>
      </c>
      <c r="I124" s="109" t="s">
        <v>5</v>
      </c>
      <c r="J124" s="110"/>
      <c r="K124" s="100" t="s">
        <v>11</v>
      </c>
      <c r="L124" s="101"/>
      <c r="M124" s="97" t="s">
        <v>26</v>
      </c>
      <c r="P124" s="51"/>
      <c r="Q124" s="51"/>
    </row>
    <row r="125" spans="1:26" ht="19.5" thickBot="1">
      <c r="A125" s="114"/>
      <c r="B125" s="67" t="s">
        <v>42</v>
      </c>
      <c r="C125" s="68" t="s">
        <v>43</v>
      </c>
      <c r="D125" s="68" t="s">
        <v>44</v>
      </c>
      <c r="E125" s="68" t="s">
        <v>45</v>
      </c>
      <c r="F125" s="68" t="s">
        <v>46</v>
      </c>
      <c r="G125" s="68" t="s">
        <v>47</v>
      </c>
      <c r="H125" s="68" t="s">
        <v>48</v>
      </c>
      <c r="I125" s="111"/>
      <c r="J125" s="112"/>
      <c r="K125" s="102"/>
      <c r="L125" s="103"/>
      <c r="M125" s="98"/>
      <c r="P125" s="51"/>
      <c r="Q125" s="51"/>
      <c r="S125" s="16">
        <v>7</v>
      </c>
      <c r="T125" s="16">
        <v>6</v>
      </c>
      <c r="U125" s="16">
        <v>5</v>
      </c>
      <c r="V125" s="16">
        <v>4</v>
      </c>
      <c r="W125" s="16">
        <v>3</v>
      </c>
      <c r="X125" s="16">
        <v>2</v>
      </c>
      <c r="Y125" s="16">
        <v>1</v>
      </c>
    </row>
    <row r="126" spans="1:26" ht="21">
      <c r="A126" s="7" t="s">
        <v>59</v>
      </c>
      <c r="B126" s="75"/>
      <c r="C126" s="76"/>
      <c r="D126" s="76"/>
      <c r="E126" s="76"/>
      <c r="F126" s="76"/>
      <c r="G126" s="76"/>
      <c r="H126" s="76"/>
      <c r="I126" s="41" t="s">
        <v>82</v>
      </c>
      <c r="J126" s="25">
        <f>Z127-J127-J128</f>
        <v>2</v>
      </c>
      <c r="K126" s="12" t="s">
        <v>19</v>
      </c>
      <c r="L126" s="32">
        <f>(COUNTIF(B129:H129,"休"))</f>
        <v>0</v>
      </c>
      <c r="M126" s="37" t="s">
        <v>28</v>
      </c>
      <c r="P126" s="51"/>
      <c r="Q126" s="51"/>
      <c r="R126" s="16" t="s">
        <v>50</v>
      </c>
      <c r="S126" s="69">
        <f>IF(B124="",B127,"")</f>
        <v>45984</v>
      </c>
      <c r="T126" s="69">
        <f t="shared" ref="T126" si="125">IF(C124="",C127,"")</f>
        <v>45985</v>
      </c>
      <c r="U126" s="69">
        <f t="shared" ref="U126" si="126">IF(D124="",D127,"")</f>
        <v>45986</v>
      </c>
      <c r="V126" s="69">
        <f t="shared" ref="V126" si="127">IF(E124="",E127,"")</f>
        <v>45987</v>
      </c>
      <c r="W126" s="69">
        <f t="shared" ref="W126" si="128">IF(F124="",F127,"")</f>
        <v>45988</v>
      </c>
      <c r="X126" s="69">
        <f t="shared" ref="X126" si="129">IF(G124="",G127,"")</f>
        <v>45989</v>
      </c>
      <c r="Y126" s="69">
        <f t="shared" ref="Y126" si="130">IF(H124="",H127,"")</f>
        <v>45990</v>
      </c>
    </row>
    <row r="127" spans="1:26" ht="21">
      <c r="A127" s="7" t="s">
        <v>13</v>
      </c>
      <c r="B127" s="59">
        <f>H120+1</f>
        <v>45984</v>
      </c>
      <c r="C127" s="60">
        <f>B127+1</f>
        <v>45985</v>
      </c>
      <c r="D127" s="60">
        <f t="shared" ref="D127:H127" si="131">C127+1</f>
        <v>45986</v>
      </c>
      <c r="E127" s="60">
        <f t="shared" si="131"/>
        <v>45987</v>
      </c>
      <c r="F127" s="60">
        <f t="shared" si="131"/>
        <v>45988</v>
      </c>
      <c r="G127" s="60">
        <f t="shared" si="131"/>
        <v>45989</v>
      </c>
      <c r="H127" s="60">
        <f t="shared" si="131"/>
        <v>45990</v>
      </c>
      <c r="I127" s="41" t="s">
        <v>80</v>
      </c>
      <c r="J127" s="27">
        <f>+COUNTIFS(B128,"年")+COUNTIFS(H128,"年")</f>
        <v>0</v>
      </c>
      <c r="K127" s="12" t="s">
        <v>22</v>
      </c>
      <c r="L127" s="32">
        <f>+COUNTIFS(B129:H129,"夏")+COUNTIFS(B129:H129,"年")+COUNTIFS(B129:H129,"中")</f>
        <v>0</v>
      </c>
      <c r="M127" s="38" t="str">
        <f>IF(J126=0,"",IF(J129&gt;=J126,"○","×"))</f>
        <v>×</v>
      </c>
      <c r="P127" s="51"/>
      <c r="Q127" s="51"/>
      <c r="R127" s="72">
        <f>7-COUNTIF(B124:H124,"完")</f>
        <v>7</v>
      </c>
      <c r="S127" s="16">
        <f>IF(S126="","",1)</f>
        <v>1</v>
      </c>
      <c r="T127" s="73"/>
      <c r="U127" s="53"/>
      <c r="V127" s="53"/>
      <c r="W127" s="53"/>
      <c r="X127" s="74"/>
      <c r="Y127" s="16">
        <f>IF(Y126="","",1)</f>
        <v>1</v>
      </c>
      <c r="Z127">
        <f>COUNT(S127:Y127)</f>
        <v>2</v>
      </c>
    </row>
    <row r="128" spans="1:26" ht="21">
      <c r="A128" s="7" t="s">
        <v>5</v>
      </c>
      <c r="B128" s="10"/>
      <c r="C128" s="11"/>
      <c r="D128" s="11"/>
      <c r="E128" s="11"/>
      <c r="F128" s="11"/>
      <c r="G128" s="11"/>
      <c r="H128" s="11"/>
      <c r="I128" s="21" t="s">
        <v>81</v>
      </c>
      <c r="J128" s="25">
        <f>+COUNTIFS(B128,"夏")+COUNTIFS(H128,"夏")</f>
        <v>0</v>
      </c>
      <c r="K128" s="12" t="s">
        <v>25</v>
      </c>
      <c r="L128" s="33">
        <f>COUNT(B127:H127)-L127</f>
        <v>7</v>
      </c>
      <c r="M128" s="35" t="s">
        <v>30</v>
      </c>
      <c r="P128" s="51"/>
      <c r="Q128" s="40" t="s">
        <v>64</v>
      </c>
      <c r="R128" s="54" t="s">
        <v>63</v>
      </c>
    </row>
    <row r="129" spans="1:26" ht="21.75" thickBot="1">
      <c r="A129" s="13" t="s">
        <v>11</v>
      </c>
      <c r="B129" s="22"/>
      <c r="C129" s="23"/>
      <c r="D129" s="23"/>
      <c r="E129" s="23"/>
      <c r="F129" s="23"/>
      <c r="G129" s="23"/>
      <c r="H129" s="23"/>
      <c r="I129" s="42" t="s">
        <v>56</v>
      </c>
      <c r="J129" s="70">
        <f>COUNTIF(B128:H128,"休")</f>
        <v>0</v>
      </c>
      <c r="K129" s="43" t="s">
        <v>57</v>
      </c>
      <c r="L129" s="71">
        <f>COUNTIF(B129:H129,"休")</f>
        <v>0</v>
      </c>
      <c r="M129" s="36" t="str">
        <f>IF(J126=0,"",IF(L129&gt;=J126,"○",IF(L129&gt;=Q129,"○","×")))</f>
        <v>×</v>
      </c>
      <c r="P129" s="51"/>
      <c r="Q129" s="84">
        <f>J126-R129</f>
        <v>2</v>
      </c>
      <c r="R129" s="79">
        <f>COUNTIF(B126:H126,"緊急指示")</f>
        <v>0</v>
      </c>
    </row>
    <row r="130" spans="1:26" ht="19.5" thickBot="1">
      <c r="P130" s="51"/>
      <c r="Q130" s="51"/>
    </row>
    <row r="131" spans="1:26">
      <c r="A131" s="113"/>
      <c r="B131" s="64" t="str">
        <f t="shared" ref="B131:H131" si="132">IF(B134&gt;$P$16,"完","")</f>
        <v/>
      </c>
      <c r="C131" s="57" t="str">
        <f t="shared" si="132"/>
        <v/>
      </c>
      <c r="D131" s="57" t="str">
        <f t="shared" si="132"/>
        <v/>
      </c>
      <c r="E131" s="57" t="str">
        <f t="shared" si="132"/>
        <v/>
      </c>
      <c r="F131" s="57" t="str">
        <f t="shared" si="132"/>
        <v/>
      </c>
      <c r="G131" s="57" t="str">
        <f t="shared" si="132"/>
        <v/>
      </c>
      <c r="H131" s="58" t="str">
        <f t="shared" si="132"/>
        <v/>
      </c>
      <c r="I131" s="109" t="s">
        <v>5</v>
      </c>
      <c r="J131" s="110"/>
      <c r="K131" s="100" t="s">
        <v>11</v>
      </c>
      <c r="L131" s="101"/>
      <c r="M131" s="97" t="s">
        <v>26</v>
      </c>
      <c r="P131" s="51"/>
      <c r="Q131" s="51"/>
    </row>
    <row r="132" spans="1:26" ht="19.5" thickBot="1">
      <c r="A132" s="114"/>
      <c r="B132" s="67" t="s">
        <v>42</v>
      </c>
      <c r="C132" s="68" t="s">
        <v>43</v>
      </c>
      <c r="D132" s="68" t="s">
        <v>44</v>
      </c>
      <c r="E132" s="68" t="s">
        <v>45</v>
      </c>
      <c r="F132" s="68" t="s">
        <v>46</v>
      </c>
      <c r="G132" s="68" t="s">
        <v>47</v>
      </c>
      <c r="H132" s="68" t="s">
        <v>48</v>
      </c>
      <c r="I132" s="111"/>
      <c r="J132" s="112"/>
      <c r="K132" s="102"/>
      <c r="L132" s="103"/>
      <c r="M132" s="98"/>
      <c r="P132" s="51"/>
      <c r="Q132" s="51"/>
      <c r="S132" s="16">
        <v>7</v>
      </c>
      <c r="T132" s="16">
        <v>6</v>
      </c>
      <c r="U132" s="16">
        <v>5</v>
      </c>
      <c r="V132" s="16">
        <v>4</v>
      </c>
      <c r="W132" s="16">
        <v>3</v>
      </c>
      <c r="X132" s="16">
        <v>2</v>
      </c>
      <c r="Y132" s="16">
        <v>1</v>
      </c>
    </row>
    <row r="133" spans="1:26" ht="21">
      <c r="A133" s="7" t="s">
        <v>59</v>
      </c>
      <c r="B133" s="75"/>
      <c r="C133" s="76"/>
      <c r="D133" s="76"/>
      <c r="E133" s="76"/>
      <c r="F133" s="76"/>
      <c r="G133" s="76"/>
      <c r="H133" s="76"/>
      <c r="I133" s="41" t="s">
        <v>82</v>
      </c>
      <c r="J133" s="25">
        <f>Z134-J134-J135</f>
        <v>2</v>
      </c>
      <c r="K133" s="12" t="s">
        <v>19</v>
      </c>
      <c r="L133" s="32">
        <f>(COUNTIF(B136:H136,"休"))</f>
        <v>0</v>
      </c>
      <c r="M133" s="37" t="s">
        <v>28</v>
      </c>
      <c r="P133" s="51"/>
      <c r="Q133" s="51"/>
      <c r="R133" s="16" t="s">
        <v>50</v>
      </c>
      <c r="S133" s="69">
        <f>IF(B131="",B134,"")</f>
        <v>45991</v>
      </c>
      <c r="T133" s="69">
        <f t="shared" ref="T133" si="133">IF(C131="",C134,"")</f>
        <v>45992</v>
      </c>
      <c r="U133" s="69">
        <f t="shared" ref="U133" si="134">IF(D131="",D134,"")</f>
        <v>45993</v>
      </c>
      <c r="V133" s="69">
        <f t="shared" ref="V133" si="135">IF(E131="",E134,"")</f>
        <v>45994</v>
      </c>
      <c r="W133" s="69">
        <f t="shared" ref="W133" si="136">IF(F131="",F134,"")</f>
        <v>45995</v>
      </c>
      <c r="X133" s="69">
        <f t="shared" ref="X133" si="137">IF(G131="",G134,"")</f>
        <v>45996</v>
      </c>
      <c r="Y133" s="69">
        <f t="shared" ref="Y133" si="138">IF(H131="",H134,"")</f>
        <v>45997</v>
      </c>
    </row>
    <row r="134" spans="1:26" ht="21">
      <c r="A134" s="7" t="s">
        <v>13</v>
      </c>
      <c r="B134" s="59">
        <f>H127+1</f>
        <v>45991</v>
      </c>
      <c r="C134" s="60">
        <f>B134+1</f>
        <v>45992</v>
      </c>
      <c r="D134" s="60">
        <f t="shared" ref="D134:H134" si="139">C134+1</f>
        <v>45993</v>
      </c>
      <c r="E134" s="60">
        <f t="shared" si="139"/>
        <v>45994</v>
      </c>
      <c r="F134" s="60">
        <f t="shared" si="139"/>
        <v>45995</v>
      </c>
      <c r="G134" s="60">
        <f t="shared" si="139"/>
        <v>45996</v>
      </c>
      <c r="H134" s="60">
        <f t="shared" si="139"/>
        <v>45997</v>
      </c>
      <c r="I134" s="41" t="s">
        <v>80</v>
      </c>
      <c r="J134" s="27">
        <f>+COUNTIFS(B135,"年")+COUNTIFS(H135,"年")</f>
        <v>0</v>
      </c>
      <c r="K134" s="12" t="s">
        <v>22</v>
      </c>
      <c r="L134" s="32">
        <f>+COUNTIFS(B136:H136,"夏")+COUNTIFS(B136:H136,"年")+COUNTIFS(B136:H136,"中")</f>
        <v>0</v>
      </c>
      <c r="M134" s="38" t="str">
        <f>IF(J133=0,"",IF(J136&gt;=J133,"○","×"))</f>
        <v>×</v>
      </c>
      <c r="P134" s="51"/>
      <c r="Q134" s="51"/>
      <c r="R134" s="72">
        <f>7-COUNTIF(B131:H131,"完")</f>
        <v>7</v>
      </c>
      <c r="S134" s="16">
        <f>IF(S133="","",1)</f>
        <v>1</v>
      </c>
      <c r="T134" s="73"/>
      <c r="U134" s="53"/>
      <c r="V134" s="53"/>
      <c r="W134" s="53"/>
      <c r="X134" s="74"/>
      <c r="Y134" s="16">
        <f>IF(Y133="","",1)</f>
        <v>1</v>
      </c>
      <c r="Z134">
        <f>COUNT(S134:Y134)</f>
        <v>2</v>
      </c>
    </row>
    <row r="135" spans="1:26" ht="21">
      <c r="A135" s="7" t="s">
        <v>5</v>
      </c>
      <c r="B135" s="10"/>
      <c r="C135" s="11"/>
      <c r="D135" s="11"/>
      <c r="E135" s="11"/>
      <c r="F135" s="11"/>
      <c r="G135" s="11"/>
      <c r="H135" s="11"/>
      <c r="I135" s="21" t="s">
        <v>81</v>
      </c>
      <c r="J135" s="25">
        <f>+COUNTIFS(B135,"夏")+COUNTIFS(H135,"夏")</f>
        <v>0</v>
      </c>
      <c r="K135" s="12" t="s">
        <v>25</v>
      </c>
      <c r="L135" s="33">
        <f>COUNT(B134:H134)-L134</f>
        <v>7</v>
      </c>
      <c r="M135" s="35" t="s">
        <v>30</v>
      </c>
      <c r="P135" s="51"/>
      <c r="Q135" s="40" t="s">
        <v>64</v>
      </c>
      <c r="R135" s="54" t="s">
        <v>63</v>
      </c>
    </row>
    <row r="136" spans="1:26" ht="21.75" thickBot="1">
      <c r="A136" s="13" t="s">
        <v>11</v>
      </c>
      <c r="B136" s="22"/>
      <c r="C136" s="23"/>
      <c r="D136" s="23"/>
      <c r="E136" s="23"/>
      <c r="F136" s="23"/>
      <c r="G136" s="23"/>
      <c r="H136" s="23"/>
      <c r="I136" s="42" t="s">
        <v>56</v>
      </c>
      <c r="J136" s="70">
        <f>COUNTIF(B135:H135,"休")</f>
        <v>0</v>
      </c>
      <c r="K136" s="43" t="s">
        <v>57</v>
      </c>
      <c r="L136" s="71">
        <f>COUNTIF(B136:H136,"休")</f>
        <v>0</v>
      </c>
      <c r="M136" s="36" t="str">
        <f>IF(J133=0,"",IF(L136&gt;=J133,"○",IF(L136&gt;=Q136,"○","×")))</f>
        <v>×</v>
      </c>
      <c r="P136" s="51"/>
      <c r="Q136" s="84">
        <f>J133-R136</f>
        <v>2</v>
      </c>
      <c r="R136" s="79">
        <f>COUNTIF(B133:H133,"緊急指示")</f>
        <v>0</v>
      </c>
    </row>
    <row r="137" spans="1:26" ht="19.5" thickBot="1">
      <c r="P137" s="51"/>
      <c r="Q137" s="51"/>
    </row>
    <row r="138" spans="1:26">
      <c r="A138" s="113"/>
      <c r="B138" s="64" t="str">
        <f t="shared" ref="B138:H138" si="140">IF(B141&gt;$P$16,"完","")</f>
        <v/>
      </c>
      <c r="C138" s="57" t="str">
        <f t="shared" si="140"/>
        <v/>
      </c>
      <c r="D138" s="57" t="str">
        <f t="shared" si="140"/>
        <v/>
      </c>
      <c r="E138" s="57" t="str">
        <f t="shared" si="140"/>
        <v/>
      </c>
      <c r="F138" s="57" t="str">
        <f t="shared" si="140"/>
        <v/>
      </c>
      <c r="G138" s="57" t="str">
        <f t="shared" si="140"/>
        <v/>
      </c>
      <c r="H138" s="58" t="str">
        <f t="shared" si="140"/>
        <v/>
      </c>
      <c r="I138" s="109" t="s">
        <v>5</v>
      </c>
      <c r="J138" s="110"/>
      <c r="K138" s="100" t="s">
        <v>11</v>
      </c>
      <c r="L138" s="101"/>
      <c r="M138" s="97" t="s">
        <v>26</v>
      </c>
      <c r="P138" s="51"/>
      <c r="Q138" s="51"/>
    </row>
    <row r="139" spans="1:26" ht="19.5" thickBot="1">
      <c r="A139" s="114"/>
      <c r="B139" s="67" t="s">
        <v>42</v>
      </c>
      <c r="C139" s="68" t="s">
        <v>43</v>
      </c>
      <c r="D139" s="68" t="s">
        <v>44</v>
      </c>
      <c r="E139" s="68" t="s">
        <v>45</v>
      </c>
      <c r="F139" s="68" t="s">
        <v>46</v>
      </c>
      <c r="G139" s="68" t="s">
        <v>47</v>
      </c>
      <c r="H139" s="68" t="s">
        <v>48</v>
      </c>
      <c r="I139" s="111"/>
      <c r="J139" s="112"/>
      <c r="K139" s="102"/>
      <c r="L139" s="103"/>
      <c r="M139" s="98"/>
      <c r="P139" s="51"/>
      <c r="Q139" s="51"/>
      <c r="S139" s="16">
        <v>7</v>
      </c>
      <c r="T139" s="16">
        <v>6</v>
      </c>
      <c r="U139" s="16">
        <v>5</v>
      </c>
      <c r="V139" s="16">
        <v>4</v>
      </c>
      <c r="W139" s="16">
        <v>3</v>
      </c>
      <c r="X139" s="16">
        <v>2</v>
      </c>
      <c r="Y139" s="16">
        <v>1</v>
      </c>
    </row>
    <row r="140" spans="1:26" ht="21">
      <c r="A140" s="7" t="s">
        <v>59</v>
      </c>
      <c r="B140" s="75"/>
      <c r="C140" s="76"/>
      <c r="D140" s="76"/>
      <c r="E140" s="76"/>
      <c r="F140" s="76"/>
      <c r="G140" s="76"/>
      <c r="H140" s="76"/>
      <c r="I140" s="41" t="s">
        <v>82</v>
      </c>
      <c r="J140" s="25">
        <f>Z141-J141-J142</f>
        <v>2</v>
      </c>
      <c r="K140" s="12" t="s">
        <v>19</v>
      </c>
      <c r="L140" s="32">
        <f>(COUNTIF(B143:H143,"休"))</f>
        <v>0</v>
      </c>
      <c r="M140" s="37" t="s">
        <v>28</v>
      </c>
      <c r="P140" s="51"/>
      <c r="Q140" s="51"/>
      <c r="R140" s="16" t="s">
        <v>50</v>
      </c>
      <c r="S140" s="69">
        <f>IF(B138="",B141,"")</f>
        <v>45998</v>
      </c>
      <c r="T140" s="69">
        <f t="shared" ref="T140" si="141">IF(C138="",C141,"")</f>
        <v>45999</v>
      </c>
      <c r="U140" s="69">
        <f t="shared" ref="U140" si="142">IF(D138="",D141,"")</f>
        <v>46000</v>
      </c>
      <c r="V140" s="69">
        <f t="shared" ref="V140" si="143">IF(E138="",E141,"")</f>
        <v>46001</v>
      </c>
      <c r="W140" s="69">
        <f t="shared" ref="W140" si="144">IF(F138="",F141,"")</f>
        <v>46002</v>
      </c>
      <c r="X140" s="69">
        <f t="shared" ref="X140" si="145">IF(G138="",G141,"")</f>
        <v>46003</v>
      </c>
      <c r="Y140" s="69">
        <f t="shared" ref="Y140" si="146">IF(H138="",H141,"")</f>
        <v>46004</v>
      </c>
    </row>
    <row r="141" spans="1:26" ht="21">
      <c r="A141" s="7" t="s">
        <v>13</v>
      </c>
      <c r="B141" s="59">
        <f>H134+1</f>
        <v>45998</v>
      </c>
      <c r="C141" s="60">
        <f>B141+1</f>
        <v>45999</v>
      </c>
      <c r="D141" s="60">
        <f t="shared" ref="D141:H141" si="147">C141+1</f>
        <v>46000</v>
      </c>
      <c r="E141" s="60">
        <f t="shared" si="147"/>
        <v>46001</v>
      </c>
      <c r="F141" s="60">
        <f t="shared" si="147"/>
        <v>46002</v>
      </c>
      <c r="G141" s="60">
        <f t="shared" si="147"/>
        <v>46003</v>
      </c>
      <c r="H141" s="60">
        <f t="shared" si="147"/>
        <v>46004</v>
      </c>
      <c r="I141" s="41" t="s">
        <v>80</v>
      </c>
      <c r="J141" s="27">
        <f>+COUNTIFS(B142,"年")+COUNTIFS(H142,"年")</f>
        <v>0</v>
      </c>
      <c r="K141" s="12" t="s">
        <v>22</v>
      </c>
      <c r="L141" s="32">
        <f>+COUNTIFS(B143:H143,"夏")+COUNTIFS(B143:H143,"年")+COUNTIFS(B143:H143,"中")</f>
        <v>0</v>
      </c>
      <c r="M141" s="38" t="str">
        <f>IF(J140=0,"",IF(J143&gt;=J140,"○","×"))</f>
        <v>×</v>
      </c>
      <c r="P141" s="51"/>
      <c r="Q141" s="51"/>
      <c r="R141" s="72">
        <f>7-COUNTIF(B138:H138,"完")</f>
        <v>7</v>
      </c>
      <c r="S141" s="16">
        <f>IF(S140="","",1)</f>
        <v>1</v>
      </c>
      <c r="T141" s="73"/>
      <c r="U141" s="53"/>
      <c r="V141" s="53"/>
      <c r="W141" s="53"/>
      <c r="X141" s="74"/>
      <c r="Y141" s="16">
        <f>IF(Y140="","",1)</f>
        <v>1</v>
      </c>
      <c r="Z141">
        <f>COUNT(S141:Y141)</f>
        <v>2</v>
      </c>
    </row>
    <row r="142" spans="1:26" ht="21">
      <c r="A142" s="7" t="s">
        <v>5</v>
      </c>
      <c r="B142" s="10"/>
      <c r="C142" s="11"/>
      <c r="D142" s="11"/>
      <c r="E142" s="11"/>
      <c r="F142" s="11"/>
      <c r="G142" s="11"/>
      <c r="H142" s="11"/>
      <c r="I142" s="21" t="s">
        <v>81</v>
      </c>
      <c r="J142" s="25">
        <f>+COUNTIFS(B142,"夏")+COUNTIFS(H142,"夏")</f>
        <v>0</v>
      </c>
      <c r="K142" s="12" t="s">
        <v>25</v>
      </c>
      <c r="L142" s="33">
        <f>COUNT(B141:H141)-L141</f>
        <v>7</v>
      </c>
      <c r="M142" s="35" t="s">
        <v>30</v>
      </c>
      <c r="P142" s="51"/>
      <c r="Q142" s="40" t="s">
        <v>64</v>
      </c>
      <c r="R142" s="54" t="s">
        <v>63</v>
      </c>
    </row>
    <row r="143" spans="1:26" ht="21.75" thickBot="1">
      <c r="A143" s="13" t="s">
        <v>11</v>
      </c>
      <c r="B143" s="22"/>
      <c r="C143" s="23"/>
      <c r="D143" s="23"/>
      <c r="E143" s="23"/>
      <c r="F143" s="23"/>
      <c r="G143" s="23"/>
      <c r="H143" s="23"/>
      <c r="I143" s="42" t="s">
        <v>56</v>
      </c>
      <c r="J143" s="70">
        <f>COUNTIF(B142:H142,"休")</f>
        <v>0</v>
      </c>
      <c r="K143" s="43" t="s">
        <v>57</v>
      </c>
      <c r="L143" s="71">
        <f>COUNTIF(B143:H143,"休")</f>
        <v>0</v>
      </c>
      <c r="M143" s="36" t="str">
        <f>IF(J140=0,"",IF(L143&gt;=J140,"○",IF(L143&gt;=Q143,"○","×")))</f>
        <v>×</v>
      </c>
      <c r="P143" s="51"/>
      <c r="Q143" s="84">
        <f>J140-R143</f>
        <v>2</v>
      </c>
      <c r="R143" s="79">
        <f>COUNTIF(B140:H140,"緊急指示")</f>
        <v>0</v>
      </c>
    </row>
    <row r="144" spans="1:26" ht="19.5" thickBot="1">
      <c r="P144" s="51"/>
      <c r="Q144" s="51"/>
    </row>
    <row r="145" spans="1:26">
      <c r="A145" s="113"/>
      <c r="B145" s="64" t="str">
        <f t="shared" ref="B145:H145" si="148">IF(B148&gt;$P$16,"完","")</f>
        <v/>
      </c>
      <c r="C145" s="57" t="str">
        <f t="shared" si="148"/>
        <v/>
      </c>
      <c r="D145" s="57" t="str">
        <f t="shared" si="148"/>
        <v/>
      </c>
      <c r="E145" s="57" t="str">
        <f t="shared" si="148"/>
        <v/>
      </c>
      <c r="F145" s="57" t="str">
        <f t="shared" si="148"/>
        <v/>
      </c>
      <c r="G145" s="57" t="str">
        <f t="shared" si="148"/>
        <v/>
      </c>
      <c r="H145" s="58" t="str">
        <f t="shared" si="148"/>
        <v/>
      </c>
      <c r="I145" s="109" t="s">
        <v>5</v>
      </c>
      <c r="J145" s="110"/>
      <c r="K145" s="100" t="s">
        <v>11</v>
      </c>
      <c r="L145" s="101"/>
      <c r="M145" s="97" t="s">
        <v>26</v>
      </c>
      <c r="P145" s="51"/>
      <c r="Q145" s="51"/>
    </row>
    <row r="146" spans="1:26" ht="19.5" thickBot="1">
      <c r="A146" s="114"/>
      <c r="B146" s="67" t="s">
        <v>42</v>
      </c>
      <c r="C146" s="68" t="s">
        <v>43</v>
      </c>
      <c r="D146" s="68" t="s">
        <v>44</v>
      </c>
      <c r="E146" s="68" t="s">
        <v>45</v>
      </c>
      <c r="F146" s="68" t="s">
        <v>46</v>
      </c>
      <c r="G146" s="68" t="s">
        <v>47</v>
      </c>
      <c r="H146" s="68" t="s">
        <v>48</v>
      </c>
      <c r="I146" s="111"/>
      <c r="J146" s="112"/>
      <c r="K146" s="102"/>
      <c r="L146" s="103"/>
      <c r="M146" s="98"/>
      <c r="P146" s="51"/>
      <c r="Q146" s="51"/>
      <c r="S146" s="16">
        <v>7</v>
      </c>
      <c r="T146" s="16">
        <v>6</v>
      </c>
      <c r="U146" s="16">
        <v>5</v>
      </c>
      <c r="V146" s="16">
        <v>4</v>
      </c>
      <c r="W146" s="16">
        <v>3</v>
      </c>
      <c r="X146" s="16">
        <v>2</v>
      </c>
      <c r="Y146" s="16">
        <v>1</v>
      </c>
    </row>
    <row r="147" spans="1:26" ht="21">
      <c r="A147" s="7" t="s">
        <v>59</v>
      </c>
      <c r="B147" s="75"/>
      <c r="C147" s="76"/>
      <c r="D147" s="76"/>
      <c r="E147" s="76"/>
      <c r="F147" s="76"/>
      <c r="G147" s="76"/>
      <c r="H147" s="76"/>
      <c r="I147" s="41" t="s">
        <v>82</v>
      </c>
      <c r="J147" s="25">
        <f>Z148-J148-J149</f>
        <v>2</v>
      </c>
      <c r="K147" s="12" t="s">
        <v>19</v>
      </c>
      <c r="L147" s="32">
        <f>(COUNTIF(B150:H150,"休"))</f>
        <v>0</v>
      </c>
      <c r="M147" s="37" t="s">
        <v>28</v>
      </c>
      <c r="P147" s="51"/>
      <c r="Q147" s="51"/>
      <c r="R147" s="16" t="s">
        <v>50</v>
      </c>
      <c r="S147" s="69">
        <f>IF(B145="",B148,"")</f>
        <v>46005</v>
      </c>
      <c r="T147" s="69">
        <f t="shared" ref="T147" si="149">IF(C145="",C148,"")</f>
        <v>46006</v>
      </c>
      <c r="U147" s="69">
        <f t="shared" ref="U147" si="150">IF(D145="",D148,"")</f>
        <v>46007</v>
      </c>
      <c r="V147" s="69">
        <f t="shared" ref="V147" si="151">IF(E145="",E148,"")</f>
        <v>46008</v>
      </c>
      <c r="W147" s="69">
        <f t="shared" ref="W147" si="152">IF(F145="",F148,"")</f>
        <v>46009</v>
      </c>
      <c r="X147" s="69">
        <f t="shared" ref="X147" si="153">IF(G145="",G148,"")</f>
        <v>46010</v>
      </c>
      <c r="Y147" s="69">
        <f t="shared" ref="Y147" si="154">IF(H145="",H148,"")</f>
        <v>46011</v>
      </c>
    </row>
    <row r="148" spans="1:26" ht="21">
      <c r="A148" s="7" t="s">
        <v>13</v>
      </c>
      <c r="B148" s="59">
        <f>H141+1</f>
        <v>46005</v>
      </c>
      <c r="C148" s="60">
        <f>B148+1</f>
        <v>46006</v>
      </c>
      <c r="D148" s="60">
        <f t="shared" ref="D148:H148" si="155">C148+1</f>
        <v>46007</v>
      </c>
      <c r="E148" s="60">
        <f t="shared" si="155"/>
        <v>46008</v>
      </c>
      <c r="F148" s="60">
        <f t="shared" si="155"/>
        <v>46009</v>
      </c>
      <c r="G148" s="60">
        <f t="shared" si="155"/>
        <v>46010</v>
      </c>
      <c r="H148" s="60">
        <f t="shared" si="155"/>
        <v>46011</v>
      </c>
      <c r="I148" s="41" t="s">
        <v>80</v>
      </c>
      <c r="J148" s="27">
        <f>+COUNTIFS(B149,"年")+COUNTIFS(H149,"年")</f>
        <v>0</v>
      </c>
      <c r="K148" s="12" t="s">
        <v>22</v>
      </c>
      <c r="L148" s="32">
        <f>+COUNTIFS(B150:H150,"夏")+COUNTIFS(B150:H150,"年")+COUNTIFS(B150:H150,"中")</f>
        <v>0</v>
      </c>
      <c r="M148" s="38" t="str">
        <f>IF(J147=0,"",IF(J150&gt;=J147,"○","×"))</f>
        <v>×</v>
      </c>
      <c r="P148" s="51"/>
      <c r="Q148" s="51"/>
      <c r="R148" s="72">
        <f>7-COUNTIF(B145:H145,"完")</f>
        <v>7</v>
      </c>
      <c r="S148" s="16">
        <f>IF(S147="","",1)</f>
        <v>1</v>
      </c>
      <c r="T148" s="73"/>
      <c r="U148" s="53"/>
      <c r="V148" s="53"/>
      <c r="W148" s="53"/>
      <c r="X148" s="74"/>
      <c r="Y148" s="16">
        <f>IF(Y147="","",1)</f>
        <v>1</v>
      </c>
      <c r="Z148">
        <f>COUNT(S148:Y148)</f>
        <v>2</v>
      </c>
    </row>
    <row r="149" spans="1:26" ht="21">
      <c r="A149" s="7" t="s">
        <v>5</v>
      </c>
      <c r="B149" s="10"/>
      <c r="C149" s="11"/>
      <c r="D149" s="11"/>
      <c r="E149" s="11"/>
      <c r="F149" s="11"/>
      <c r="G149" s="11"/>
      <c r="H149" s="11"/>
      <c r="I149" s="21" t="s">
        <v>81</v>
      </c>
      <c r="J149" s="25">
        <f>+COUNTIFS(B149,"夏")+COUNTIFS(H149,"夏")</f>
        <v>0</v>
      </c>
      <c r="K149" s="12" t="s">
        <v>25</v>
      </c>
      <c r="L149" s="33">
        <f>COUNT(B148:H148)-L148</f>
        <v>7</v>
      </c>
      <c r="M149" s="35" t="s">
        <v>30</v>
      </c>
      <c r="P149" s="51"/>
      <c r="Q149" s="40" t="s">
        <v>64</v>
      </c>
      <c r="R149" s="54" t="s">
        <v>63</v>
      </c>
    </row>
    <row r="150" spans="1:26" ht="21.75" thickBot="1">
      <c r="A150" s="13" t="s">
        <v>11</v>
      </c>
      <c r="B150" s="22"/>
      <c r="C150" s="23"/>
      <c r="D150" s="23"/>
      <c r="E150" s="23"/>
      <c r="F150" s="23"/>
      <c r="G150" s="23"/>
      <c r="H150" s="23"/>
      <c r="I150" s="42" t="s">
        <v>56</v>
      </c>
      <c r="J150" s="70">
        <f>COUNTIF(B149:H149,"休")</f>
        <v>0</v>
      </c>
      <c r="K150" s="43" t="s">
        <v>57</v>
      </c>
      <c r="L150" s="71">
        <f>COUNTIF(B150:H150,"休")</f>
        <v>0</v>
      </c>
      <c r="M150" s="36" t="str">
        <f>IF(J147=0,"",IF(L150&gt;=J147,"○",IF(L150&gt;=Q150,"○","×")))</f>
        <v>×</v>
      </c>
      <c r="P150" s="51"/>
      <c r="Q150" s="84">
        <f>J147-R150</f>
        <v>2</v>
      </c>
      <c r="R150" s="79">
        <f>COUNTIF(B147:H147,"緊急指示")</f>
        <v>0</v>
      </c>
    </row>
    <row r="151" spans="1:26" ht="19.5" thickBot="1">
      <c r="P151" s="51"/>
      <c r="Q151" s="51"/>
    </row>
    <row r="152" spans="1:26">
      <c r="A152" s="113"/>
      <c r="B152" s="64" t="str">
        <f t="shared" ref="B152:H152" si="156">IF(B155&gt;$P$16,"完","")</f>
        <v/>
      </c>
      <c r="C152" s="57" t="str">
        <f t="shared" si="156"/>
        <v/>
      </c>
      <c r="D152" s="57" t="str">
        <f t="shared" si="156"/>
        <v/>
      </c>
      <c r="E152" s="57" t="str">
        <f t="shared" si="156"/>
        <v/>
      </c>
      <c r="F152" s="57" t="str">
        <f t="shared" si="156"/>
        <v/>
      </c>
      <c r="G152" s="57" t="str">
        <f t="shared" si="156"/>
        <v/>
      </c>
      <c r="H152" s="58" t="str">
        <f t="shared" si="156"/>
        <v/>
      </c>
      <c r="I152" s="109" t="s">
        <v>5</v>
      </c>
      <c r="J152" s="110"/>
      <c r="K152" s="100" t="s">
        <v>11</v>
      </c>
      <c r="L152" s="101"/>
      <c r="M152" s="97" t="s">
        <v>26</v>
      </c>
      <c r="P152" s="51"/>
      <c r="Q152" s="51"/>
    </row>
    <row r="153" spans="1:26" ht="19.5" thickBot="1">
      <c r="A153" s="114"/>
      <c r="B153" s="67" t="s">
        <v>42</v>
      </c>
      <c r="C153" s="68" t="s">
        <v>43</v>
      </c>
      <c r="D153" s="68" t="s">
        <v>44</v>
      </c>
      <c r="E153" s="68" t="s">
        <v>45</v>
      </c>
      <c r="F153" s="68" t="s">
        <v>46</v>
      </c>
      <c r="G153" s="68" t="s">
        <v>47</v>
      </c>
      <c r="H153" s="68" t="s">
        <v>48</v>
      </c>
      <c r="I153" s="111"/>
      <c r="J153" s="112"/>
      <c r="K153" s="102"/>
      <c r="L153" s="103"/>
      <c r="M153" s="98"/>
      <c r="P153" s="51"/>
      <c r="Q153" s="51"/>
      <c r="S153" s="16">
        <v>7</v>
      </c>
      <c r="T153" s="16">
        <v>6</v>
      </c>
      <c r="U153" s="16">
        <v>5</v>
      </c>
      <c r="V153" s="16">
        <v>4</v>
      </c>
      <c r="W153" s="16">
        <v>3</v>
      </c>
      <c r="X153" s="16">
        <v>2</v>
      </c>
      <c r="Y153" s="16">
        <v>1</v>
      </c>
    </row>
    <row r="154" spans="1:26" ht="21">
      <c r="A154" s="7" t="s">
        <v>59</v>
      </c>
      <c r="B154" s="75"/>
      <c r="C154" s="76"/>
      <c r="D154" s="76"/>
      <c r="E154" s="76"/>
      <c r="F154" s="76"/>
      <c r="G154" s="76"/>
      <c r="H154" s="76"/>
      <c r="I154" s="41" t="s">
        <v>82</v>
      </c>
      <c r="J154" s="25">
        <f>Z155-J155-J156</f>
        <v>2</v>
      </c>
      <c r="K154" s="12" t="s">
        <v>19</v>
      </c>
      <c r="L154" s="32">
        <f>(COUNTIF(B157:H157,"休"))</f>
        <v>0</v>
      </c>
      <c r="M154" s="37" t="s">
        <v>28</v>
      </c>
      <c r="P154" s="51"/>
      <c r="Q154" s="51"/>
      <c r="R154" s="16" t="s">
        <v>50</v>
      </c>
      <c r="S154" s="69">
        <f>IF(B152="",B155,"")</f>
        <v>46012</v>
      </c>
      <c r="T154" s="69">
        <f t="shared" ref="T154" si="157">IF(C152="",C155,"")</f>
        <v>46013</v>
      </c>
      <c r="U154" s="69">
        <f t="shared" ref="U154" si="158">IF(D152="",D155,"")</f>
        <v>46014</v>
      </c>
      <c r="V154" s="69">
        <f t="shared" ref="V154" si="159">IF(E152="",E155,"")</f>
        <v>46015</v>
      </c>
      <c r="W154" s="69">
        <f t="shared" ref="W154" si="160">IF(F152="",F155,"")</f>
        <v>46016</v>
      </c>
      <c r="X154" s="69">
        <f t="shared" ref="X154" si="161">IF(G152="",G155,"")</f>
        <v>46017</v>
      </c>
      <c r="Y154" s="69">
        <f t="shared" ref="Y154" si="162">IF(H152="",H155,"")</f>
        <v>46018</v>
      </c>
    </row>
    <row r="155" spans="1:26" ht="21">
      <c r="A155" s="7" t="s">
        <v>13</v>
      </c>
      <c r="B155" s="59">
        <f>H148+1</f>
        <v>46012</v>
      </c>
      <c r="C155" s="60">
        <f>B155+1</f>
        <v>46013</v>
      </c>
      <c r="D155" s="60">
        <f t="shared" ref="D155:H155" si="163">C155+1</f>
        <v>46014</v>
      </c>
      <c r="E155" s="60">
        <f t="shared" si="163"/>
        <v>46015</v>
      </c>
      <c r="F155" s="60">
        <f t="shared" si="163"/>
        <v>46016</v>
      </c>
      <c r="G155" s="60">
        <f t="shared" si="163"/>
        <v>46017</v>
      </c>
      <c r="H155" s="60">
        <f t="shared" si="163"/>
        <v>46018</v>
      </c>
      <c r="I155" s="41" t="s">
        <v>80</v>
      </c>
      <c r="J155" s="27">
        <f>+COUNTIFS(B156,"年")+COUNTIFS(H156,"年")</f>
        <v>0</v>
      </c>
      <c r="K155" s="12" t="s">
        <v>22</v>
      </c>
      <c r="L155" s="32">
        <f>+COUNTIFS(B157:H157,"夏")+COUNTIFS(B157:H157,"年")+COUNTIFS(B157:H157,"中")</f>
        <v>0</v>
      </c>
      <c r="M155" s="38" t="str">
        <f>IF(J154=0,"",IF(J157&gt;=J154,"○","×"))</f>
        <v>×</v>
      </c>
      <c r="P155" s="51"/>
      <c r="Q155" s="51"/>
      <c r="R155" s="72">
        <f>7-COUNTIF(B152:H152,"完")</f>
        <v>7</v>
      </c>
      <c r="S155" s="16">
        <f>IF(S154="","",1)</f>
        <v>1</v>
      </c>
      <c r="T155" s="73"/>
      <c r="U155" s="53"/>
      <c r="V155" s="53"/>
      <c r="W155" s="53"/>
      <c r="X155" s="74"/>
      <c r="Y155" s="16">
        <f>IF(Y154="","",1)</f>
        <v>1</v>
      </c>
      <c r="Z155">
        <f>COUNT(S155:Y155)</f>
        <v>2</v>
      </c>
    </row>
    <row r="156" spans="1:26" ht="21">
      <c r="A156" s="7" t="s">
        <v>5</v>
      </c>
      <c r="B156" s="10"/>
      <c r="C156" s="11"/>
      <c r="D156" s="11"/>
      <c r="E156" s="11"/>
      <c r="F156" s="11"/>
      <c r="G156" s="11"/>
      <c r="H156" s="11"/>
      <c r="I156" s="21" t="s">
        <v>81</v>
      </c>
      <c r="J156" s="25">
        <f>+COUNTIFS(B156,"夏")+COUNTIFS(H156,"夏")</f>
        <v>0</v>
      </c>
      <c r="K156" s="12" t="s">
        <v>25</v>
      </c>
      <c r="L156" s="33">
        <f>COUNT(B155:H155)-L155</f>
        <v>7</v>
      </c>
      <c r="M156" s="35" t="s">
        <v>30</v>
      </c>
      <c r="P156" s="51"/>
      <c r="Q156" s="40" t="s">
        <v>64</v>
      </c>
      <c r="R156" s="54" t="s">
        <v>63</v>
      </c>
    </row>
    <row r="157" spans="1:26" ht="21.75" thickBot="1">
      <c r="A157" s="13" t="s">
        <v>11</v>
      </c>
      <c r="B157" s="22"/>
      <c r="C157" s="23"/>
      <c r="D157" s="23"/>
      <c r="E157" s="23"/>
      <c r="F157" s="23"/>
      <c r="G157" s="23"/>
      <c r="H157" s="23"/>
      <c r="I157" s="42" t="s">
        <v>56</v>
      </c>
      <c r="J157" s="70">
        <f>COUNTIF(B156:H156,"休")</f>
        <v>0</v>
      </c>
      <c r="K157" s="43" t="s">
        <v>57</v>
      </c>
      <c r="L157" s="71">
        <f>COUNTIF(B157:H157,"休")</f>
        <v>0</v>
      </c>
      <c r="M157" s="36" t="str">
        <f>IF(J154=0,"",IF(L157&gt;=J154,"○",IF(L157&gt;=Q157,"○","×")))</f>
        <v>×</v>
      </c>
      <c r="P157" s="51"/>
      <c r="Q157" s="84">
        <f>J154-R157</f>
        <v>2</v>
      </c>
      <c r="R157" s="79">
        <f>COUNTIF(B154:H154,"緊急指示")</f>
        <v>0</v>
      </c>
    </row>
    <row r="158" spans="1:26" ht="19.5" thickBot="1">
      <c r="P158" s="51"/>
      <c r="Q158" s="51"/>
    </row>
    <row r="159" spans="1:26">
      <c r="A159" s="113"/>
      <c r="B159" s="64" t="str">
        <f t="shared" ref="B159:H159" si="164">IF(B162&gt;$P$16,"完","")</f>
        <v/>
      </c>
      <c r="C159" s="57" t="str">
        <f t="shared" si="164"/>
        <v/>
      </c>
      <c r="D159" s="57" t="str">
        <f t="shared" si="164"/>
        <v/>
      </c>
      <c r="E159" s="57" t="str">
        <f t="shared" si="164"/>
        <v/>
      </c>
      <c r="F159" s="57" t="str">
        <f t="shared" si="164"/>
        <v/>
      </c>
      <c r="G159" s="57" t="str">
        <f t="shared" si="164"/>
        <v/>
      </c>
      <c r="H159" s="58" t="str">
        <f t="shared" si="164"/>
        <v/>
      </c>
      <c r="I159" s="109" t="s">
        <v>5</v>
      </c>
      <c r="J159" s="110"/>
      <c r="K159" s="100" t="s">
        <v>11</v>
      </c>
      <c r="L159" s="101"/>
      <c r="M159" s="97" t="s">
        <v>26</v>
      </c>
      <c r="P159" s="51"/>
      <c r="Q159" s="51"/>
    </row>
    <row r="160" spans="1:26" ht="19.5" thickBot="1">
      <c r="A160" s="114"/>
      <c r="B160" s="67" t="s">
        <v>42</v>
      </c>
      <c r="C160" s="68" t="s">
        <v>43</v>
      </c>
      <c r="D160" s="68" t="s">
        <v>44</v>
      </c>
      <c r="E160" s="68" t="s">
        <v>45</v>
      </c>
      <c r="F160" s="68" t="s">
        <v>46</v>
      </c>
      <c r="G160" s="68" t="s">
        <v>47</v>
      </c>
      <c r="H160" s="68" t="s">
        <v>48</v>
      </c>
      <c r="I160" s="111"/>
      <c r="J160" s="112"/>
      <c r="K160" s="102"/>
      <c r="L160" s="103"/>
      <c r="M160" s="98"/>
      <c r="P160" s="51"/>
      <c r="Q160" s="51"/>
      <c r="S160" s="16">
        <v>7</v>
      </c>
      <c r="T160" s="16">
        <v>6</v>
      </c>
      <c r="U160" s="16">
        <v>5</v>
      </c>
      <c r="V160" s="16">
        <v>4</v>
      </c>
      <c r="W160" s="16">
        <v>3</v>
      </c>
      <c r="X160" s="16">
        <v>2</v>
      </c>
      <c r="Y160" s="16">
        <v>1</v>
      </c>
    </row>
    <row r="161" spans="1:26" ht="21">
      <c r="A161" s="7" t="s">
        <v>59</v>
      </c>
      <c r="B161" s="75"/>
      <c r="C161" s="76"/>
      <c r="D161" s="76"/>
      <c r="E161" s="76"/>
      <c r="F161" s="76"/>
      <c r="G161" s="76"/>
      <c r="H161" s="76"/>
      <c r="I161" s="41" t="s">
        <v>82</v>
      </c>
      <c r="J161" s="25">
        <f>Z162-J162-J163</f>
        <v>2</v>
      </c>
      <c r="K161" s="12" t="s">
        <v>19</v>
      </c>
      <c r="L161" s="32">
        <f>(COUNTIF(B164:H164,"休"))</f>
        <v>0</v>
      </c>
      <c r="M161" s="37" t="s">
        <v>28</v>
      </c>
      <c r="P161" s="51"/>
      <c r="Q161" s="51"/>
      <c r="R161" s="16" t="s">
        <v>50</v>
      </c>
      <c r="S161" s="69">
        <f>IF(B159="",B162,"")</f>
        <v>46019</v>
      </c>
      <c r="T161" s="69">
        <f t="shared" ref="T161:Y161" si="165">IF(C159="",C162,"")</f>
        <v>46020</v>
      </c>
      <c r="U161" s="69">
        <f t="shared" si="165"/>
        <v>46021</v>
      </c>
      <c r="V161" s="69">
        <f t="shared" si="165"/>
        <v>46022</v>
      </c>
      <c r="W161" s="69">
        <f t="shared" si="165"/>
        <v>46023</v>
      </c>
      <c r="X161" s="69">
        <f t="shared" si="165"/>
        <v>46024</v>
      </c>
      <c r="Y161" s="69">
        <f t="shared" si="165"/>
        <v>46025</v>
      </c>
    </row>
    <row r="162" spans="1:26" ht="21">
      <c r="A162" s="7" t="s">
        <v>13</v>
      </c>
      <c r="B162" s="59">
        <f>H155+1</f>
        <v>46019</v>
      </c>
      <c r="C162" s="60">
        <f>B162+1</f>
        <v>46020</v>
      </c>
      <c r="D162" s="60">
        <f t="shared" ref="D162:H162" si="166">C162+1</f>
        <v>46021</v>
      </c>
      <c r="E162" s="60">
        <f t="shared" si="166"/>
        <v>46022</v>
      </c>
      <c r="F162" s="60">
        <f t="shared" si="166"/>
        <v>46023</v>
      </c>
      <c r="G162" s="60">
        <f t="shared" si="166"/>
        <v>46024</v>
      </c>
      <c r="H162" s="60">
        <f t="shared" si="166"/>
        <v>46025</v>
      </c>
      <c r="I162" s="41" t="s">
        <v>80</v>
      </c>
      <c r="J162" s="27">
        <f>+COUNTIFS(B163,"年")+COUNTIFS(H163,"年")</f>
        <v>0</v>
      </c>
      <c r="K162" s="12" t="s">
        <v>22</v>
      </c>
      <c r="L162" s="32">
        <f>+COUNTIFS(B164:H164,"夏")+COUNTIFS(B164:H164,"年")+COUNTIFS(B164:H164,"中")</f>
        <v>0</v>
      </c>
      <c r="M162" s="38" t="str">
        <f>IF(J161=0,"",IF(J164&gt;=J161,"○","×"))</f>
        <v>×</v>
      </c>
      <c r="P162" s="51"/>
      <c r="Q162" s="51"/>
      <c r="R162" s="72">
        <f>7-COUNTIF(B159:H159,"完")</f>
        <v>7</v>
      </c>
      <c r="S162" s="16">
        <f>IF(S161="","",1)</f>
        <v>1</v>
      </c>
      <c r="T162" s="73"/>
      <c r="U162" s="53"/>
      <c r="V162" s="53"/>
      <c r="W162" s="53"/>
      <c r="X162" s="74"/>
      <c r="Y162" s="16">
        <f>IF(Y161="","",1)</f>
        <v>1</v>
      </c>
      <c r="Z162">
        <f>COUNT(S162:Y162)</f>
        <v>2</v>
      </c>
    </row>
    <row r="163" spans="1:26" ht="21">
      <c r="A163" s="7" t="s">
        <v>5</v>
      </c>
      <c r="B163" s="10"/>
      <c r="C163" s="11"/>
      <c r="D163" s="11"/>
      <c r="E163" s="11"/>
      <c r="F163" s="11"/>
      <c r="G163" s="11"/>
      <c r="H163" s="11"/>
      <c r="I163" s="21" t="s">
        <v>81</v>
      </c>
      <c r="J163" s="25">
        <f>+COUNTIFS(B163,"夏")+COUNTIFS(H163,"夏")</f>
        <v>0</v>
      </c>
      <c r="K163" s="12" t="s">
        <v>25</v>
      </c>
      <c r="L163" s="33">
        <f>COUNT(B162:H162)-L162</f>
        <v>7</v>
      </c>
      <c r="M163" s="35" t="s">
        <v>30</v>
      </c>
      <c r="P163" s="51"/>
      <c r="Q163" s="40" t="s">
        <v>64</v>
      </c>
      <c r="R163" s="54" t="s">
        <v>63</v>
      </c>
    </row>
    <row r="164" spans="1:26" ht="21.75" thickBot="1">
      <c r="A164" s="13" t="s">
        <v>11</v>
      </c>
      <c r="B164" s="22"/>
      <c r="C164" s="23"/>
      <c r="D164" s="23"/>
      <c r="E164" s="23"/>
      <c r="F164" s="23"/>
      <c r="G164" s="23"/>
      <c r="H164" s="23"/>
      <c r="I164" s="42" t="s">
        <v>56</v>
      </c>
      <c r="J164" s="70">
        <f>COUNTIF(B163:H163,"休")</f>
        <v>0</v>
      </c>
      <c r="K164" s="43" t="s">
        <v>57</v>
      </c>
      <c r="L164" s="71">
        <f>COUNTIF(B164:H164,"休")</f>
        <v>0</v>
      </c>
      <c r="M164" s="36" t="str">
        <f>IF(J161=0,"",IF(L164&gt;=J161,"○",IF(L164&gt;=Q164,"○","×")))</f>
        <v>×</v>
      </c>
      <c r="P164" s="51"/>
      <c r="Q164" s="84">
        <f>J161-R164</f>
        <v>2</v>
      </c>
      <c r="R164" s="79">
        <f>COUNTIF(B161:H161,"緊急指示")</f>
        <v>0</v>
      </c>
    </row>
    <row r="165" spans="1:26" ht="19.5" thickBot="1">
      <c r="P165" s="51"/>
      <c r="Q165" s="51"/>
    </row>
    <row r="166" spans="1:26">
      <c r="A166" s="113"/>
      <c r="B166" s="64" t="str">
        <f t="shared" ref="B166:H166" si="167">IF(B169&gt;$P$16,"完","")</f>
        <v/>
      </c>
      <c r="C166" s="57" t="str">
        <f t="shared" si="167"/>
        <v/>
      </c>
      <c r="D166" s="57" t="str">
        <f t="shared" si="167"/>
        <v/>
      </c>
      <c r="E166" s="57" t="str">
        <f t="shared" si="167"/>
        <v/>
      </c>
      <c r="F166" s="57" t="str">
        <f t="shared" si="167"/>
        <v/>
      </c>
      <c r="G166" s="57" t="str">
        <f t="shared" si="167"/>
        <v/>
      </c>
      <c r="H166" s="58" t="str">
        <f t="shared" si="167"/>
        <v/>
      </c>
      <c r="I166" s="109" t="s">
        <v>5</v>
      </c>
      <c r="J166" s="110"/>
      <c r="K166" s="100" t="s">
        <v>11</v>
      </c>
      <c r="L166" s="101"/>
      <c r="M166" s="97" t="s">
        <v>26</v>
      </c>
      <c r="P166" s="51"/>
      <c r="Q166" s="51"/>
    </row>
    <row r="167" spans="1:26" ht="19.5" thickBot="1">
      <c r="A167" s="114"/>
      <c r="B167" s="67" t="s">
        <v>42</v>
      </c>
      <c r="C167" s="68" t="s">
        <v>43</v>
      </c>
      <c r="D167" s="68" t="s">
        <v>44</v>
      </c>
      <c r="E167" s="68" t="s">
        <v>45</v>
      </c>
      <c r="F167" s="68" t="s">
        <v>46</v>
      </c>
      <c r="G167" s="68" t="s">
        <v>47</v>
      </c>
      <c r="H167" s="68" t="s">
        <v>48</v>
      </c>
      <c r="I167" s="111"/>
      <c r="J167" s="112"/>
      <c r="K167" s="102"/>
      <c r="L167" s="103"/>
      <c r="M167" s="98"/>
      <c r="P167" s="51"/>
      <c r="Q167" s="51"/>
      <c r="S167" s="16">
        <v>7</v>
      </c>
      <c r="T167" s="16">
        <v>6</v>
      </c>
      <c r="U167" s="16">
        <v>5</v>
      </c>
      <c r="V167" s="16">
        <v>4</v>
      </c>
      <c r="W167" s="16">
        <v>3</v>
      </c>
      <c r="X167" s="16">
        <v>2</v>
      </c>
      <c r="Y167" s="16">
        <v>1</v>
      </c>
    </row>
    <row r="168" spans="1:26" ht="21">
      <c r="A168" s="7" t="s">
        <v>59</v>
      </c>
      <c r="B168" s="75"/>
      <c r="C168" s="76"/>
      <c r="D168" s="76"/>
      <c r="E168" s="76"/>
      <c r="F168" s="76"/>
      <c r="G168" s="76"/>
      <c r="H168" s="76"/>
      <c r="I168" s="41" t="s">
        <v>82</v>
      </c>
      <c r="J168" s="25">
        <f>Z169-J169-J170</f>
        <v>2</v>
      </c>
      <c r="K168" s="12" t="s">
        <v>19</v>
      </c>
      <c r="L168" s="32">
        <f>(COUNTIF(B171:H171,"休"))</f>
        <v>0</v>
      </c>
      <c r="M168" s="37" t="s">
        <v>28</v>
      </c>
      <c r="P168" s="51"/>
      <c r="Q168" s="51"/>
      <c r="R168" s="16" t="s">
        <v>50</v>
      </c>
      <c r="S168" s="69">
        <f>IF(B166="",B169,"")</f>
        <v>46026</v>
      </c>
      <c r="T168" s="69">
        <f t="shared" ref="T168" si="168">IF(C166="",C169,"")</f>
        <v>46027</v>
      </c>
      <c r="U168" s="69">
        <f t="shared" ref="U168" si="169">IF(D166="",D169,"")</f>
        <v>46028</v>
      </c>
      <c r="V168" s="69">
        <f t="shared" ref="V168" si="170">IF(E166="",E169,"")</f>
        <v>46029</v>
      </c>
      <c r="W168" s="69">
        <f t="shared" ref="W168" si="171">IF(F166="",F169,"")</f>
        <v>46030</v>
      </c>
      <c r="X168" s="69">
        <f t="shared" ref="X168" si="172">IF(G166="",G169,"")</f>
        <v>46031</v>
      </c>
      <c r="Y168" s="69">
        <f t="shared" ref="Y168" si="173">IF(H166="",H169,"")</f>
        <v>46032</v>
      </c>
    </row>
    <row r="169" spans="1:26" ht="21">
      <c r="A169" s="7" t="s">
        <v>13</v>
      </c>
      <c r="B169" s="59">
        <f>H162+1</f>
        <v>46026</v>
      </c>
      <c r="C169" s="60">
        <f>B169+1</f>
        <v>46027</v>
      </c>
      <c r="D169" s="60">
        <f t="shared" ref="D169:H169" si="174">C169+1</f>
        <v>46028</v>
      </c>
      <c r="E169" s="60">
        <f t="shared" si="174"/>
        <v>46029</v>
      </c>
      <c r="F169" s="60">
        <f t="shared" si="174"/>
        <v>46030</v>
      </c>
      <c r="G169" s="60">
        <f t="shared" si="174"/>
        <v>46031</v>
      </c>
      <c r="H169" s="60">
        <f t="shared" si="174"/>
        <v>46032</v>
      </c>
      <c r="I169" s="41" t="s">
        <v>80</v>
      </c>
      <c r="J169" s="27">
        <f>+COUNTIFS(B170,"年")+COUNTIFS(H170,"年")</f>
        <v>0</v>
      </c>
      <c r="K169" s="12" t="s">
        <v>22</v>
      </c>
      <c r="L169" s="32">
        <f>+COUNTIFS(B171:H171,"夏")+COUNTIFS(B171:H171,"年")+COUNTIFS(B171:H171,"中")</f>
        <v>0</v>
      </c>
      <c r="M169" s="38" t="str">
        <f>IF(J168=0,"",IF(J171&gt;=J168,"○","×"))</f>
        <v>×</v>
      </c>
      <c r="P169" s="51"/>
      <c r="Q169" s="51"/>
      <c r="R169" s="72">
        <f>7-COUNTIF(B166:H166,"完")</f>
        <v>7</v>
      </c>
      <c r="S169" s="16">
        <f>IF(S168="","",1)</f>
        <v>1</v>
      </c>
      <c r="T169" s="73"/>
      <c r="U169" s="53"/>
      <c r="V169" s="53"/>
      <c r="W169" s="53"/>
      <c r="X169" s="74"/>
      <c r="Y169" s="16">
        <f>IF(Y168="","",1)</f>
        <v>1</v>
      </c>
      <c r="Z169">
        <f>COUNT(S169:Y169)</f>
        <v>2</v>
      </c>
    </row>
    <row r="170" spans="1:26" ht="21">
      <c r="A170" s="7" t="s">
        <v>5</v>
      </c>
      <c r="B170" s="10"/>
      <c r="C170" s="11"/>
      <c r="D170" s="11"/>
      <c r="E170" s="11"/>
      <c r="F170" s="11"/>
      <c r="G170" s="11"/>
      <c r="H170" s="11"/>
      <c r="I170" s="21" t="s">
        <v>81</v>
      </c>
      <c r="J170" s="25">
        <f>+COUNTIFS(B170,"夏")+COUNTIFS(H170,"夏")</f>
        <v>0</v>
      </c>
      <c r="K170" s="12" t="s">
        <v>25</v>
      </c>
      <c r="L170" s="33">
        <f>COUNT(B169:H169)-L169</f>
        <v>7</v>
      </c>
      <c r="M170" s="35" t="s">
        <v>30</v>
      </c>
      <c r="P170" s="51"/>
      <c r="Q170" s="40" t="s">
        <v>64</v>
      </c>
      <c r="R170" s="54" t="s">
        <v>63</v>
      </c>
    </row>
    <row r="171" spans="1:26" ht="21.75" thickBot="1">
      <c r="A171" s="13" t="s">
        <v>11</v>
      </c>
      <c r="B171" s="22"/>
      <c r="C171" s="23"/>
      <c r="D171" s="23"/>
      <c r="E171" s="23"/>
      <c r="F171" s="23"/>
      <c r="G171" s="23"/>
      <c r="H171" s="23"/>
      <c r="I171" s="42" t="s">
        <v>56</v>
      </c>
      <c r="J171" s="70">
        <f>COUNTIF(B170:H170,"休")</f>
        <v>0</v>
      </c>
      <c r="K171" s="43" t="s">
        <v>57</v>
      </c>
      <c r="L171" s="71">
        <f>COUNTIF(B171:H171,"休")</f>
        <v>0</v>
      </c>
      <c r="M171" s="36" t="str">
        <f>IF(J168=0,"",IF(L171&gt;=J168,"○",IF(L171&gt;=Q171,"○","×")))</f>
        <v>×</v>
      </c>
      <c r="P171" s="51"/>
      <c r="Q171" s="84">
        <f>J168-R171</f>
        <v>2</v>
      </c>
      <c r="R171" s="79">
        <f>COUNTIF(B168:H168,"緊急指示")</f>
        <v>0</v>
      </c>
    </row>
    <row r="172" spans="1:26" ht="19.5" thickBot="1">
      <c r="P172" s="51"/>
      <c r="Q172" s="51"/>
    </row>
    <row r="173" spans="1:26">
      <c r="A173" s="113"/>
      <c r="B173" s="64" t="str">
        <f t="shared" ref="B173:H173" si="175">IF(B176&gt;$P$16,"完","")</f>
        <v/>
      </c>
      <c r="C173" s="57" t="str">
        <f t="shared" si="175"/>
        <v/>
      </c>
      <c r="D173" s="57" t="str">
        <f t="shared" si="175"/>
        <v/>
      </c>
      <c r="E173" s="57" t="str">
        <f t="shared" si="175"/>
        <v/>
      </c>
      <c r="F173" s="57" t="str">
        <f t="shared" si="175"/>
        <v/>
      </c>
      <c r="G173" s="57" t="str">
        <f t="shared" si="175"/>
        <v>完</v>
      </c>
      <c r="H173" s="58" t="str">
        <f t="shared" si="175"/>
        <v>完</v>
      </c>
      <c r="I173" s="109" t="s">
        <v>5</v>
      </c>
      <c r="J173" s="110"/>
      <c r="K173" s="100" t="s">
        <v>11</v>
      </c>
      <c r="L173" s="101"/>
      <c r="M173" s="97" t="s">
        <v>26</v>
      </c>
      <c r="P173" s="51"/>
      <c r="Q173" s="51"/>
    </row>
    <row r="174" spans="1:26" ht="19.5" thickBot="1">
      <c r="A174" s="114"/>
      <c r="B174" s="67" t="s">
        <v>42</v>
      </c>
      <c r="C174" s="68" t="s">
        <v>43</v>
      </c>
      <c r="D174" s="68" t="s">
        <v>44</v>
      </c>
      <c r="E174" s="68" t="s">
        <v>45</v>
      </c>
      <c r="F174" s="68" t="s">
        <v>46</v>
      </c>
      <c r="G174" s="68" t="s">
        <v>47</v>
      </c>
      <c r="H174" s="68" t="s">
        <v>48</v>
      </c>
      <c r="I174" s="111"/>
      <c r="J174" s="112"/>
      <c r="K174" s="102"/>
      <c r="L174" s="103"/>
      <c r="M174" s="98"/>
      <c r="P174" s="51"/>
      <c r="Q174" s="51"/>
      <c r="S174" s="16">
        <v>7</v>
      </c>
      <c r="T174" s="16">
        <v>6</v>
      </c>
      <c r="U174" s="16">
        <v>5</v>
      </c>
      <c r="V174" s="16">
        <v>4</v>
      </c>
      <c r="W174" s="16">
        <v>3</v>
      </c>
      <c r="X174" s="16">
        <v>2</v>
      </c>
      <c r="Y174" s="16">
        <v>1</v>
      </c>
    </row>
    <row r="175" spans="1:26" ht="21">
      <c r="A175" s="7" t="s">
        <v>59</v>
      </c>
      <c r="B175" s="75"/>
      <c r="C175" s="76"/>
      <c r="D175" s="76"/>
      <c r="E175" s="76"/>
      <c r="F175" s="76"/>
      <c r="G175" s="76"/>
      <c r="H175" s="76"/>
      <c r="I175" s="41" t="s">
        <v>82</v>
      </c>
      <c r="J175" s="25">
        <f>Z176-J176-J177</f>
        <v>1</v>
      </c>
      <c r="K175" s="12" t="s">
        <v>19</v>
      </c>
      <c r="L175" s="32">
        <f>(COUNTIF(B178:H178,"休"))</f>
        <v>0</v>
      </c>
      <c r="M175" s="37" t="s">
        <v>28</v>
      </c>
      <c r="P175" s="51"/>
      <c r="Q175" s="51"/>
      <c r="R175" s="16" t="s">
        <v>50</v>
      </c>
      <c r="S175" s="69">
        <f>IF(B173="",B176,"")</f>
        <v>46033</v>
      </c>
      <c r="T175" s="69">
        <f t="shared" ref="T175" si="176">IF(C173="",C176,"")</f>
        <v>46034</v>
      </c>
      <c r="U175" s="69">
        <f t="shared" ref="U175" si="177">IF(D173="",D176,"")</f>
        <v>46035</v>
      </c>
      <c r="V175" s="69">
        <f t="shared" ref="V175" si="178">IF(E173="",E176,"")</f>
        <v>46036</v>
      </c>
      <c r="W175" s="69">
        <f t="shared" ref="W175" si="179">IF(F173="",F176,"")</f>
        <v>46037</v>
      </c>
      <c r="X175" s="69" t="str">
        <f t="shared" ref="X175" si="180">IF(G173="",G176,"")</f>
        <v/>
      </c>
      <c r="Y175" s="69" t="str">
        <f t="shared" ref="Y175" si="181">IF(H173="",H176,"")</f>
        <v/>
      </c>
    </row>
    <row r="176" spans="1:26" ht="21">
      <c r="A176" s="7" t="s">
        <v>13</v>
      </c>
      <c r="B176" s="59">
        <f>H169+1</f>
        <v>46033</v>
      </c>
      <c r="C176" s="60">
        <f>B176+1</f>
        <v>46034</v>
      </c>
      <c r="D176" s="60">
        <f t="shared" ref="D176:H176" si="182">C176+1</f>
        <v>46035</v>
      </c>
      <c r="E176" s="60">
        <f t="shared" si="182"/>
        <v>46036</v>
      </c>
      <c r="F176" s="60">
        <f t="shared" si="182"/>
        <v>46037</v>
      </c>
      <c r="G176" s="60">
        <f t="shared" si="182"/>
        <v>46038</v>
      </c>
      <c r="H176" s="60">
        <f t="shared" si="182"/>
        <v>46039</v>
      </c>
      <c r="I176" s="41" t="s">
        <v>80</v>
      </c>
      <c r="J176" s="27">
        <f>+COUNTIFS(B177,"年")+COUNTIFS(H177,"年")</f>
        <v>0</v>
      </c>
      <c r="K176" s="12" t="s">
        <v>22</v>
      </c>
      <c r="L176" s="32">
        <f>+COUNTIFS(B178:H178,"夏")+COUNTIFS(B178:H178,"年")+COUNTIFS(B178:H178,"中")</f>
        <v>0</v>
      </c>
      <c r="M176" s="38" t="str">
        <f>IF(J175=0,"",IF(J178&gt;=J175,"○","×"))</f>
        <v>×</v>
      </c>
      <c r="P176" s="51"/>
      <c r="Q176" s="51"/>
      <c r="R176" s="72">
        <f>7-COUNTIF(B173:H173,"完")</f>
        <v>5</v>
      </c>
      <c r="S176" s="16">
        <f>IF(S175="","",1)</f>
        <v>1</v>
      </c>
      <c r="T176" s="73"/>
      <c r="U176" s="53"/>
      <c r="V176" s="53"/>
      <c r="W176" s="53"/>
      <c r="X176" s="74"/>
      <c r="Y176" s="16" t="str">
        <f>IF(Y175="","",1)</f>
        <v/>
      </c>
      <c r="Z176">
        <f>COUNT(S176:Y176)</f>
        <v>1</v>
      </c>
    </row>
    <row r="177" spans="1:26" ht="21">
      <c r="A177" s="7" t="s">
        <v>5</v>
      </c>
      <c r="B177" s="10"/>
      <c r="C177" s="11"/>
      <c r="D177" s="11"/>
      <c r="E177" s="11"/>
      <c r="F177" s="11"/>
      <c r="G177" s="11"/>
      <c r="H177" s="11"/>
      <c r="I177" s="21" t="s">
        <v>81</v>
      </c>
      <c r="J177" s="25">
        <f>+COUNTIFS(B177,"夏")+COUNTIFS(H177,"夏")</f>
        <v>0</v>
      </c>
      <c r="K177" s="12" t="s">
        <v>25</v>
      </c>
      <c r="L177" s="33">
        <f>COUNT(B176:H176)-L176</f>
        <v>7</v>
      </c>
      <c r="M177" s="35" t="s">
        <v>30</v>
      </c>
      <c r="P177" s="51"/>
      <c r="Q177" s="40" t="s">
        <v>64</v>
      </c>
      <c r="R177" s="54" t="s">
        <v>63</v>
      </c>
    </row>
    <row r="178" spans="1:26" ht="21.75" thickBot="1">
      <c r="A178" s="13" t="s">
        <v>11</v>
      </c>
      <c r="B178" s="22"/>
      <c r="C178" s="23"/>
      <c r="D178" s="23"/>
      <c r="E178" s="23"/>
      <c r="F178" s="23"/>
      <c r="G178" s="23"/>
      <c r="H178" s="23"/>
      <c r="I178" s="42" t="s">
        <v>56</v>
      </c>
      <c r="J178" s="70">
        <f>COUNTIF(B177:H177,"休")</f>
        <v>0</v>
      </c>
      <c r="K178" s="43" t="s">
        <v>57</v>
      </c>
      <c r="L178" s="71">
        <f>COUNTIF(B178:H178,"休")</f>
        <v>0</v>
      </c>
      <c r="M178" s="36" t="str">
        <f>IF(J175=0,"",IF(L178&gt;=J175,"○",IF(L178&gt;=Q178,"○","×")))</f>
        <v>×</v>
      </c>
      <c r="P178" s="51"/>
      <c r="Q178" s="84">
        <f>J175-R178</f>
        <v>1</v>
      </c>
      <c r="R178" s="79">
        <f>COUNTIF(B175:H175,"緊急指示")</f>
        <v>0</v>
      </c>
    </row>
    <row r="179" spans="1:26" ht="19.5" thickBot="1">
      <c r="P179" s="51"/>
      <c r="Q179" s="51"/>
    </row>
    <row r="180" spans="1:26">
      <c r="A180" s="113"/>
      <c r="B180" s="64" t="str">
        <f t="shared" ref="B180:H180" si="183">IF(B183&gt;$P$16,"完","")</f>
        <v>完</v>
      </c>
      <c r="C180" s="57" t="str">
        <f t="shared" si="183"/>
        <v>完</v>
      </c>
      <c r="D180" s="57" t="str">
        <f t="shared" si="183"/>
        <v>完</v>
      </c>
      <c r="E180" s="57" t="str">
        <f t="shared" si="183"/>
        <v>完</v>
      </c>
      <c r="F180" s="57" t="str">
        <f t="shared" si="183"/>
        <v>完</v>
      </c>
      <c r="G180" s="57" t="str">
        <f t="shared" si="183"/>
        <v>完</v>
      </c>
      <c r="H180" s="58" t="str">
        <f t="shared" si="183"/>
        <v>完</v>
      </c>
      <c r="I180" s="109" t="s">
        <v>5</v>
      </c>
      <c r="J180" s="110"/>
      <c r="K180" s="100" t="s">
        <v>11</v>
      </c>
      <c r="L180" s="101"/>
      <c r="M180" s="97" t="s">
        <v>26</v>
      </c>
      <c r="P180" s="51"/>
      <c r="Q180" s="51"/>
    </row>
    <row r="181" spans="1:26" ht="19.5" thickBot="1">
      <c r="A181" s="114"/>
      <c r="B181" s="67" t="s">
        <v>42</v>
      </c>
      <c r="C181" s="68" t="s">
        <v>43</v>
      </c>
      <c r="D181" s="68" t="s">
        <v>44</v>
      </c>
      <c r="E181" s="68" t="s">
        <v>45</v>
      </c>
      <c r="F181" s="68" t="s">
        <v>46</v>
      </c>
      <c r="G181" s="68" t="s">
        <v>47</v>
      </c>
      <c r="H181" s="68" t="s">
        <v>48</v>
      </c>
      <c r="I181" s="111"/>
      <c r="J181" s="112"/>
      <c r="K181" s="102"/>
      <c r="L181" s="103"/>
      <c r="M181" s="98"/>
      <c r="P181" s="51"/>
      <c r="Q181" s="51"/>
      <c r="S181" s="16">
        <v>7</v>
      </c>
      <c r="T181" s="16">
        <v>6</v>
      </c>
      <c r="U181" s="16">
        <v>5</v>
      </c>
      <c r="V181" s="16">
        <v>4</v>
      </c>
      <c r="W181" s="16">
        <v>3</v>
      </c>
      <c r="X181" s="16">
        <v>2</v>
      </c>
      <c r="Y181" s="16">
        <v>1</v>
      </c>
    </row>
    <row r="182" spans="1:26" ht="21">
      <c r="A182" s="7" t="s">
        <v>59</v>
      </c>
      <c r="B182" s="75"/>
      <c r="C182" s="76"/>
      <c r="D182" s="76"/>
      <c r="E182" s="76"/>
      <c r="F182" s="76"/>
      <c r="G182" s="76"/>
      <c r="H182" s="76"/>
      <c r="I182" s="41" t="s">
        <v>82</v>
      </c>
      <c r="J182" s="25">
        <f>Z183-J183-J184</f>
        <v>0</v>
      </c>
      <c r="K182" s="12" t="s">
        <v>19</v>
      </c>
      <c r="L182" s="32">
        <f>(COUNTIF(B185:H185,"休"))</f>
        <v>0</v>
      </c>
      <c r="M182" s="37" t="s">
        <v>28</v>
      </c>
      <c r="P182" s="51"/>
      <c r="Q182" s="51"/>
      <c r="R182" s="16" t="s">
        <v>50</v>
      </c>
      <c r="S182" s="69" t="str">
        <f>IF(B180="",B183,"")</f>
        <v/>
      </c>
      <c r="T182" s="69" t="str">
        <f t="shared" ref="T182" si="184">IF(C180="",C183,"")</f>
        <v/>
      </c>
      <c r="U182" s="69" t="str">
        <f t="shared" ref="U182" si="185">IF(D180="",D183,"")</f>
        <v/>
      </c>
      <c r="V182" s="69" t="str">
        <f t="shared" ref="V182" si="186">IF(E180="",E183,"")</f>
        <v/>
      </c>
      <c r="W182" s="69" t="str">
        <f t="shared" ref="W182" si="187">IF(F180="",F183,"")</f>
        <v/>
      </c>
      <c r="X182" s="69" t="str">
        <f t="shared" ref="X182" si="188">IF(G180="",G183,"")</f>
        <v/>
      </c>
      <c r="Y182" s="69" t="str">
        <f t="shared" ref="Y182" si="189">IF(H180="",H183,"")</f>
        <v/>
      </c>
    </row>
    <row r="183" spans="1:26" ht="21">
      <c r="A183" s="7" t="s">
        <v>13</v>
      </c>
      <c r="B183" s="59">
        <f>H176+1</f>
        <v>46040</v>
      </c>
      <c r="C183" s="60">
        <f>B183+1</f>
        <v>46041</v>
      </c>
      <c r="D183" s="60">
        <f t="shared" ref="D183:H183" si="190">C183+1</f>
        <v>46042</v>
      </c>
      <c r="E183" s="60">
        <f t="shared" si="190"/>
        <v>46043</v>
      </c>
      <c r="F183" s="60">
        <f t="shared" si="190"/>
        <v>46044</v>
      </c>
      <c r="G183" s="60">
        <f t="shared" si="190"/>
        <v>46045</v>
      </c>
      <c r="H183" s="60">
        <f t="shared" si="190"/>
        <v>46046</v>
      </c>
      <c r="I183" s="41" t="s">
        <v>80</v>
      </c>
      <c r="J183" s="27">
        <f>+COUNTIFS(B184,"年")+COUNTIFS(H184,"年")</f>
        <v>0</v>
      </c>
      <c r="K183" s="12" t="s">
        <v>22</v>
      </c>
      <c r="L183" s="32">
        <f>+COUNTIFS(B185:H185,"夏")+COUNTIFS(B185:H185,"年")+COUNTIFS(B185:H185,"中")</f>
        <v>0</v>
      </c>
      <c r="M183" s="38" t="str">
        <f>IF(J182=0,"",IF(J185&gt;=J182,"○","×"))</f>
        <v/>
      </c>
      <c r="P183" s="51"/>
      <c r="Q183" s="51"/>
      <c r="R183" s="72">
        <f>7-COUNTIF(B180:H180,"完")</f>
        <v>0</v>
      </c>
      <c r="S183" s="16" t="str">
        <f>IF(S182="","",1)</f>
        <v/>
      </c>
      <c r="T183" s="73"/>
      <c r="U183" s="53"/>
      <c r="V183" s="53"/>
      <c r="W183" s="53"/>
      <c r="X183" s="74"/>
      <c r="Y183" s="16" t="str">
        <f>IF(Y182="","",1)</f>
        <v/>
      </c>
      <c r="Z183">
        <f>COUNT(S183:Y183)</f>
        <v>0</v>
      </c>
    </row>
    <row r="184" spans="1:26" ht="21">
      <c r="A184" s="7" t="s">
        <v>5</v>
      </c>
      <c r="B184" s="10"/>
      <c r="C184" s="11"/>
      <c r="D184" s="11"/>
      <c r="E184" s="11"/>
      <c r="F184" s="11"/>
      <c r="G184" s="11"/>
      <c r="H184" s="11"/>
      <c r="I184" s="21" t="s">
        <v>81</v>
      </c>
      <c r="J184" s="25">
        <f>+COUNTIFS(B184,"夏")+COUNTIFS(H184,"夏")</f>
        <v>0</v>
      </c>
      <c r="K184" s="12" t="s">
        <v>25</v>
      </c>
      <c r="L184" s="33">
        <f>COUNT(B183:H183)-L183</f>
        <v>7</v>
      </c>
      <c r="M184" s="35" t="s">
        <v>30</v>
      </c>
      <c r="P184" s="51"/>
      <c r="Q184" s="40" t="s">
        <v>64</v>
      </c>
      <c r="R184" s="54" t="s">
        <v>63</v>
      </c>
    </row>
    <row r="185" spans="1:26" ht="21.75" thickBot="1">
      <c r="A185" s="13" t="s">
        <v>11</v>
      </c>
      <c r="B185" s="22"/>
      <c r="C185" s="23"/>
      <c r="D185" s="23"/>
      <c r="E185" s="23"/>
      <c r="F185" s="23"/>
      <c r="G185" s="23"/>
      <c r="H185" s="23"/>
      <c r="I185" s="42" t="s">
        <v>56</v>
      </c>
      <c r="J185" s="70">
        <f>COUNTIF(B184:H184,"休")</f>
        <v>0</v>
      </c>
      <c r="K185" s="43" t="s">
        <v>57</v>
      </c>
      <c r="L185" s="71">
        <f>COUNTIF(B185:H185,"休")</f>
        <v>0</v>
      </c>
      <c r="M185" s="36" t="str">
        <f>IF(J182=0,"",IF(L185&gt;=J182,"○",IF(L185&gt;=Q185,"○","×")))</f>
        <v/>
      </c>
      <c r="P185" s="51"/>
      <c r="Q185" s="84">
        <f>J182-R185</f>
        <v>0</v>
      </c>
      <c r="R185" s="79">
        <f>COUNTIF(B182:H182,"緊急指示")</f>
        <v>0</v>
      </c>
    </row>
  </sheetData>
  <mergeCells count="115">
    <mergeCell ref="A180:A181"/>
    <mergeCell ref="I180:J181"/>
    <mergeCell ref="K180:L181"/>
    <mergeCell ref="M180:M181"/>
    <mergeCell ref="A166:A167"/>
    <mergeCell ref="I166:J167"/>
    <mergeCell ref="K166:L167"/>
    <mergeCell ref="M166:M167"/>
    <mergeCell ref="A173:A174"/>
    <mergeCell ref="I173:J174"/>
    <mergeCell ref="K173:L174"/>
    <mergeCell ref="M173:M174"/>
    <mergeCell ref="A152:A153"/>
    <mergeCell ref="I152:J153"/>
    <mergeCell ref="K152:L153"/>
    <mergeCell ref="M152:M153"/>
    <mergeCell ref="A159:A160"/>
    <mergeCell ref="I159:J160"/>
    <mergeCell ref="K159:L160"/>
    <mergeCell ref="M159:M160"/>
    <mergeCell ref="A138:A139"/>
    <mergeCell ref="I138:J139"/>
    <mergeCell ref="K138:L139"/>
    <mergeCell ref="M138:M139"/>
    <mergeCell ref="A145:A146"/>
    <mergeCell ref="I145:J146"/>
    <mergeCell ref="K145:L146"/>
    <mergeCell ref="M145:M146"/>
    <mergeCell ref="A124:A125"/>
    <mergeCell ref="I124:J125"/>
    <mergeCell ref="K124:L125"/>
    <mergeCell ref="M124:M125"/>
    <mergeCell ref="A131:A132"/>
    <mergeCell ref="I131:J132"/>
    <mergeCell ref="K131:L132"/>
    <mergeCell ref="M131:M132"/>
    <mergeCell ref="A110:A111"/>
    <mergeCell ref="I110:J111"/>
    <mergeCell ref="K110:L111"/>
    <mergeCell ref="M110:M111"/>
    <mergeCell ref="A117:A118"/>
    <mergeCell ref="I117:J118"/>
    <mergeCell ref="K117:L118"/>
    <mergeCell ref="M117:M118"/>
    <mergeCell ref="D8:F8"/>
    <mergeCell ref="K8:L8"/>
    <mergeCell ref="B8:C8"/>
    <mergeCell ref="I11:M11"/>
    <mergeCell ref="A19:A20"/>
    <mergeCell ref="I19:J20"/>
    <mergeCell ref="K19:L20"/>
    <mergeCell ref="M19:M20"/>
    <mergeCell ref="I2:L2"/>
    <mergeCell ref="I3:L3"/>
    <mergeCell ref="C5:L5"/>
    <mergeCell ref="G10:H10"/>
    <mergeCell ref="H8:J8"/>
    <mergeCell ref="E9:F9"/>
    <mergeCell ref="J9:K9"/>
    <mergeCell ref="H9:I9"/>
    <mergeCell ref="D7:L7"/>
    <mergeCell ref="B7:C7"/>
    <mergeCell ref="A33:A34"/>
    <mergeCell ref="I33:J34"/>
    <mergeCell ref="K33:L34"/>
    <mergeCell ref="M33:M34"/>
    <mergeCell ref="A40:A41"/>
    <mergeCell ref="I40:J41"/>
    <mergeCell ref="K40:L41"/>
    <mergeCell ref="M40:M41"/>
    <mergeCell ref="A12:A13"/>
    <mergeCell ref="I12:J13"/>
    <mergeCell ref="K12:L13"/>
    <mergeCell ref="M12:M13"/>
    <mergeCell ref="I47:J48"/>
    <mergeCell ref="I82:J83"/>
    <mergeCell ref="K82:L83"/>
    <mergeCell ref="K47:L48"/>
    <mergeCell ref="P10:Y10"/>
    <mergeCell ref="M75:M76"/>
    <mergeCell ref="M61:M62"/>
    <mergeCell ref="M47:M48"/>
    <mergeCell ref="A54:A55"/>
    <mergeCell ref="I54:J55"/>
    <mergeCell ref="K54:L55"/>
    <mergeCell ref="M54:M55"/>
    <mergeCell ref="A47:A48"/>
    <mergeCell ref="A68:A69"/>
    <mergeCell ref="I68:J69"/>
    <mergeCell ref="K68:L69"/>
    <mergeCell ref="M68:M69"/>
    <mergeCell ref="A61:A62"/>
    <mergeCell ref="I61:J62"/>
    <mergeCell ref="K61:L62"/>
    <mergeCell ref="A26:A27"/>
    <mergeCell ref="I26:J27"/>
    <mergeCell ref="K26:L27"/>
    <mergeCell ref="M26:M27"/>
    <mergeCell ref="A82:A83"/>
    <mergeCell ref="M82:M83"/>
    <mergeCell ref="A75:A76"/>
    <mergeCell ref="A103:A104"/>
    <mergeCell ref="I103:J104"/>
    <mergeCell ref="K103:L104"/>
    <mergeCell ref="A89:A90"/>
    <mergeCell ref="A96:A97"/>
    <mergeCell ref="M103:M104"/>
    <mergeCell ref="M89:M90"/>
    <mergeCell ref="I96:J97"/>
    <mergeCell ref="K96:L97"/>
    <mergeCell ref="M96:M97"/>
    <mergeCell ref="I89:J90"/>
    <mergeCell ref="K89:L90"/>
    <mergeCell ref="I75:J76"/>
    <mergeCell ref="K75:L76"/>
  </mergeCells>
  <phoneticPr fontId="4"/>
  <conditionalFormatting sqref="B16:H17">
    <cfRule type="containsText" dxfId="29" priority="46" operator="containsText" text="完">
      <formula>NOT(ISERROR(SEARCH("完",B16)))</formula>
    </cfRule>
  </conditionalFormatting>
  <conditionalFormatting sqref="B30:H31">
    <cfRule type="containsText" dxfId="28" priority="42" operator="containsText" text="完">
      <formula>NOT(ISERROR(SEARCH("完",B30)))</formula>
    </cfRule>
  </conditionalFormatting>
  <conditionalFormatting sqref="B37:H38">
    <cfRule type="containsText" dxfId="27" priority="40" operator="containsText" text="完">
      <formula>NOT(ISERROR(SEARCH("完",B37)))</formula>
    </cfRule>
  </conditionalFormatting>
  <conditionalFormatting sqref="B44:H45">
    <cfRule type="containsText" dxfId="26" priority="38" operator="containsText" text="完">
      <formula>NOT(ISERROR(SEARCH("完",B44)))</formula>
    </cfRule>
  </conditionalFormatting>
  <conditionalFormatting sqref="B51:H52">
    <cfRule type="containsText" dxfId="25" priority="36" operator="containsText" text="完">
      <formula>NOT(ISERROR(SEARCH("完",B51)))</formula>
    </cfRule>
  </conditionalFormatting>
  <conditionalFormatting sqref="B58:H59">
    <cfRule type="containsText" dxfId="24" priority="34" operator="containsText" text="完">
      <formula>NOT(ISERROR(SEARCH("完",B58)))</formula>
    </cfRule>
  </conditionalFormatting>
  <conditionalFormatting sqref="B65:H66">
    <cfRule type="containsText" dxfId="23" priority="32" operator="containsText" text="完">
      <formula>NOT(ISERROR(SEARCH("完",B65)))</formula>
    </cfRule>
  </conditionalFormatting>
  <conditionalFormatting sqref="B72:H73">
    <cfRule type="containsText" dxfId="22" priority="30" operator="containsText" text="完">
      <formula>NOT(ISERROR(SEARCH("完",B72)))</formula>
    </cfRule>
  </conditionalFormatting>
  <conditionalFormatting sqref="B79:H80">
    <cfRule type="containsText" dxfId="21" priority="28" operator="containsText" text="完">
      <formula>NOT(ISERROR(SEARCH("完",B79)))</formula>
    </cfRule>
  </conditionalFormatting>
  <conditionalFormatting sqref="B86:H87">
    <cfRule type="containsText" dxfId="20" priority="26" operator="containsText" text="完">
      <formula>NOT(ISERROR(SEARCH("完",B86)))</formula>
    </cfRule>
  </conditionalFormatting>
  <conditionalFormatting sqref="B93:H94">
    <cfRule type="containsText" dxfId="19" priority="24" operator="containsText" text="完">
      <formula>NOT(ISERROR(SEARCH("完",B93)))</formula>
    </cfRule>
  </conditionalFormatting>
  <conditionalFormatting sqref="B100:H101">
    <cfRule type="containsText" dxfId="18" priority="22" operator="containsText" text="完">
      <formula>NOT(ISERROR(SEARCH("完",B100)))</formula>
    </cfRule>
  </conditionalFormatting>
  <conditionalFormatting sqref="B107:H108">
    <cfRule type="containsText" dxfId="17" priority="20" operator="containsText" text="完">
      <formula>NOT(ISERROR(SEARCH("完",B107)))</formula>
    </cfRule>
  </conditionalFormatting>
  <conditionalFormatting sqref="B23:H24">
    <cfRule type="containsText" dxfId="16" priority="18" operator="containsText" text="完">
      <formula>NOT(ISERROR(SEARCH("完",B23)))</formula>
    </cfRule>
  </conditionalFormatting>
  <conditionalFormatting sqref="B19:H19 B26:H26 B33:H33 B40:H40 B47:H47 B54:H54 B61:H61 B68:H68 B75:H75 B82:H82 B89:H89 B96:H96 B103:H103">
    <cfRule type="cellIs" dxfId="15" priority="16" operator="equal">
      <formula>"完"</formula>
    </cfRule>
  </conditionalFormatting>
  <conditionalFormatting sqref="B114:H115">
    <cfRule type="containsText" dxfId="14" priority="15" operator="containsText" text="完">
      <formula>NOT(ISERROR(SEARCH("完",B114)))</formula>
    </cfRule>
  </conditionalFormatting>
  <conditionalFormatting sqref="B121:H122">
    <cfRule type="containsText" dxfId="13" priority="14" operator="containsText" text="完">
      <formula>NOT(ISERROR(SEARCH("完",B121)))</formula>
    </cfRule>
  </conditionalFormatting>
  <conditionalFormatting sqref="B128:H129">
    <cfRule type="containsText" dxfId="12" priority="13" operator="containsText" text="完">
      <formula>NOT(ISERROR(SEARCH("完",B128)))</formula>
    </cfRule>
  </conditionalFormatting>
  <conditionalFormatting sqref="B110:H110 B117:H117 B124:H124">
    <cfRule type="cellIs" dxfId="11" priority="12" operator="equal">
      <formula>"完"</formula>
    </cfRule>
  </conditionalFormatting>
  <conditionalFormatting sqref="B135:H136">
    <cfRule type="containsText" dxfId="10" priority="11" operator="containsText" text="完">
      <formula>NOT(ISERROR(SEARCH("完",B135)))</formula>
    </cfRule>
  </conditionalFormatting>
  <conditionalFormatting sqref="B142:H143">
    <cfRule type="containsText" dxfId="9" priority="10" operator="containsText" text="完">
      <formula>NOT(ISERROR(SEARCH("完",B142)))</formula>
    </cfRule>
  </conditionalFormatting>
  <conditionalFormatting sqref="B149:H150">
    <cfRule type="containsText" dxfId="8" priority="9" operator="containsText" text="完">
      <formula>NOT(ISERROR(SEARCH("完",B149)))</formula>
    </cfRule>
  </conditionalFormatting>
  <conditionalFormatting sqref="B131:H131 B138:H138 B145:H145">
    <cfRule type="cellIs" dxfId="7" priority="8" operator="equal">
      <formula>"完"</formula>
    </cfRule>
  </conditionalFormatting>
  <conditionalFormatting sqref="B156:H157">
    <cfRule type="containsText" dxfId="6" priority="7" operator="containsText" text="完">
      <formula>NOT(ISERROR(SEARCH("完",B156)))</formula>
    </cfRule>
  </conditionalFormatting>
  <conditionalFormatting sqref="B163:H164">
    <cfRule type="containsText" dxfId="5" priority="6" operator="containsText" text="完">
      <formula>NOT(ISERROR(SEARCH("完",B163)))</formula>
    </cfRule>
  </conditionalFormatting>
  <conditionalFormatting sqref="B170:H171">
    <cfRule type="containsText" dxfId="4" priority="5" operator="containsText" text="完">
      <formula>NOT(ISERROR(SEARCH("完",B170)))</formula>
    </cfRule>
  </conditionalFormatting>
  <conditionalFormatting sqref="B152:H152 B159:H159 B166:H166">
    <cfRule type="cellIs" dxfId="3" priority="4" operator="equal">
      <formula>"完"</formula>
    </cfRule>
  </conditionalFormatting>
  <conditionalFormatting sqref="B177:H178">
    <cfRule type="containsText" dxfId="2" priority="3" operator="containsText" text="完">
      <formula>NOT(ISERROR(SEARCH("完",B177)))</formula>
    </cfRule>
  </conditionalFormatting>
  <conditionalFormatting sqref="B184:H185">
    <cfRule type="containsText" dxfId="1" priority="2" operator="containsText" text="完">
      <formula>NOT(ISERROR(SEARCH("完",B184)))</formula>
    </cfRule>
  </conditionalFormatting>
  <conditionalFormatting sqref="B173:H173 B180:H180">
    <cfRule type="cellIs" dxfId="0" priority="1" operator="equal">
      <formula>"完"</formula>
    </cfRule>
  </conditionalFormatting>
  <dataValidations disablePrompts="1" count="4">
    <dataValidation type="list" allowBlank="1" showInputMessage="1" showErrorMessage="1" sqref="B30:H31 B37:H38 B100:H101 B93:H94 B86:H87 B79:H80 B72:H73 B65:H66 B58:H59 B51:H52 B44:H45 B107:H108 B121:H122 B114:H115 B128:H129 B142:H143 B135:H136 B149:H150 B163:H164 B156:H157 B170:H171 B177:H178 B184:H185">
      <formula1>$R$2:$R$6</formula1>
    </dataValidation>
    <dataValidation type="list" allowBlank="1" showInputMessage="1" showErrorMessage="1" sqref="C5:L5">
      <formula1>$S$2:$S$4</formula1>
    </dataValidation>
    <dataValidation type="list" allowBlank="1" showInputMessage="1" showErrorMessage="1" sqref="B16:H17 B23:H24">
      <formula1>$R$2:$R$7</formula1>
    </dataValidation>
    <dataValidation type="list" allowBlank="1" showInputMessage="1" showErrorMessage="1" sqref="B14:H14 B21:H21 B28:H28 B35:H35 B42:H42 B49:H49 B56:H56 B63:H63 B70:H70 B77:H77 B84:H84 B91:H91 B98:H98 B105:H105 B112:H112 B119:H119 B126:H126 B133:H133 B140:H140 B147:H147 B154:H154 B161:H161 B168:H168 B175:H175 B182:H182">
      <formula1>$U$2:$U$7</formula1>
    </dataValidation>
  </dataValidations>
  <pageMargins left="0.7" right="0.7" top="0.75" bottom="0.75" header="0.3" footer="0.3"/>
  <pageSetup paperSize="9" scale="68" fitToHeight="0" orientation="portrait" r:id="rId1"/>
  <rowBreaks count="3" manualBreakCount="3">
    <brk id="46" max="12" man="1"/>
    <brk id="95" max="12" man="1"/>
    <brk id="144" max="12" man="1"/>
  </rowBreaks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月単位</vt:lpstr>
      <vt:lpstr>完全週休2日</vt:lpstr>
      <vt:lpstr>完全週休2日!Print_Area</vt:lpstr>
      <vt:lpstr>月単位!Print_Area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2026-02-05T07:10:10Z</dcterms:modified>
</cp:coreProperties>
</file>